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d.docs.live.net/e8def6be6e912e7b/22-Sektion-Volleyball/_2026 Kremstalvolley 2026-2027/Beach/Beachliga/"/>
    </mc:Choice>
  </mc:AlternateContent>
  <xr:revisionPtr revIDLastSave="1343" documentId="13_ncr:1_{3EC21977-D8F9-459A-986F-68272762C4C1}" xr6:coauthVersionLast="47" xr6:coauthVersionMax="47" xr10:uidLastSave="{6DC90943-1DA5-439D-A6C0-2DF938904751}"/>
  <bookViews>
    <workbookView xWindow="38290" yWindow="-240" windowWidth="38620" windowHeight="21100" xr2:uid="{0D42DA76-76F0-419F-B631-4BF6A95DEE00}"/>
  </bookViews>
  <sheets>
    <sheet name="Spielbericht" sheetId="1" r:id="rId1"/>
    <sheet name="Sheet1" sheetId="3" r:id="rId2"/>
    <sheet name="Anleitung &amp; Infos" sheetId="2" r:id="rId3"/>
  </sheets>
  <definedNames>
    <definedName name="Gast1">Spielbericht!$C$18</definedName>
    <definedName name="Gast2">Spielbericht!$C$28</definedName>
    <definedName name="Heim">Spielbericht!$C$8</definedName>
    <definedName name="MannschaftsPunkteGast1">Spielbericht!$W$20</definedName>
    <definedName name="MannschaftsPunkteGast2">Spielbericht!$W$30</definedName>
    <definedName name="MannschaftsPunkteHeim">Spielbericht!$W$10</definedName>
    <definedName name="MaxPunkte">Spielbericht!#REF!</definedName>
    <definedName name="MaxPunkteA">Spielbericht!#REF!</definedName>
    <definedName name="MinPunkte">Spielbericht!#REF!</definedName>
    <definedName name="PunkteTeamA">Spielbericht!#REF!</definedName>
    <definedName name="PunkteTeamB">Spielbericht!#REF!</definedName>
    <definedName name="PunkteTeamC">Spielbericht!#REF!</definedName>
    <definedName name="TeamA">Spielbericht!$B$43</definedName>
    <definedName name="TeamB">Spielbericht!$B$44</definedName>
    <definedName name="TeamC">Spielbericht!$B$45</definedName>
    <definedName name="TeamPunkteGast1">Spielbericht!$H$20</definedName>
    <definedName name="TeamPunkteGast1.1">Spielbericht!$H$20</definedName>
    <definedName name="TeamPunkteGast1.1a">Spielbericht!$H$24</definedName>
    <definedName name="TeamPunkteGast1.2">Spielbericht!$T$20</definedName>
    <definedName name="TeamPunkteGast1.2a">Spielbericht!$T$24</definedName>
    <definedName name="TeamPunkteGast1a">Spielbericht!$H$24</definedName>
    <definedName name="TeamPunkteGast2.1">Spielbericht!$H$30</definedName>
    <definedName name="TeamPunkteGast2.1a">Spielbericht!$H$34</definedName>
    <definedName name="TeamPunkteGast2.2">Spielbericht!$T$30</definedName>
    <definedName name="TeamPunkteGast2.2a">Spielbericht!$T$34</definedName>
    <definedName name="TeamPunkteHeim1">Spielbericht!$H$10</definedName>
    <definedName name="TeamPunkteHeim1a">Spielbericht!$H$14</definedName>
    <definedName name="TeamPunkteHeim2">Spielbericht!$T$10</definedName>
    <definedName name="TeamPunkteHeim2a">Spielbericht!$T$14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1" i="1" l="1"/>
  <c r="K71" i="1"/>
  <c r="L70" i="1"/>
  <c r="K70" i="1"/>
  <c r="L69" i="1"/>
  <c r="K69" i="1"/>
  <c r="N36" i="1"/>
  <c r="C36" i="1"/>
  <c r="N26" i="1"/>
  <c r="C26" i="1"/>
  <c r="N16" i="1"/>
  <c r="C16" i="1"/>
  <c r="AC53" i="1"/>
  <c r="AC54" i="1"/>
  <c r="AC55" i="1"/>
  <c r="AC56" i="1"/>
  <c r="AC57" i="1"/>
  <c r="AC58" i="1"/>
  <c r="AC59" i="1"/>
  <c r="AC61" i="1"/>
  <c r="AC62" i="1"/>
  <c r="AC64" i="1"/>
  <c r="AC65" i="1"/>
  <c r="X54" i="1"/>
  <c r="X55" i="1"/>
  <c r="X56" i="1"/>
  <c r="X57" i="1"/>
  <c r="X58" i="1"/>
  <c r="X59" i="1"/>
  <c r="X61" i="1"/>
  <c r="X62" i="1"/>
  <c r="X64" i="1"/>
  <c r="X65" i="1"/>
  <c r="X53" i="1"/>
  <c r="AC52" i="1" l="1"/>
  <c r="X52" i="1"/>
  <c r="N24" i="1" l="1"/>
  <c r="B43" i="1" a="1"/>
  <c r="B43" i="1" s="1"/>
  <c r="B44" i="1" a="1"/>
  <c r="B44" i="1" s="1"/>
  <c r="B45" i="1" a="1"/>
  <c r="B45" i="1" s="1"/>
  <c r="R15" i="1"/>
  <c r="R14" i="1"/>
  <c r="C14" i="1"/>
  <c r="T39" i="1" l="1" a="1"/>
  <c r="T39" i="1" s="1"/>
  <c r="T40" i="1" a="1"/>
  <c r="T40" i="1" s="1"/>
  <c r="S40" i="1" a="1"/>
  <c r="S40" i="1" s="1"/>
  <c r="S39" i="1" a="1"/>
  <c r="S39" i="1" s="1"/>
  <c r="Q40" i="1" a="1"/>
  <c r="Q40" i="1" s="1"/>
  <c r="Q39" i="1" a="1"/>
  <c r="Q39" i="1" s="1"/>
  <c r="O40" i="1" a="1"/>
  <c r="O40" i="1" s="1"/>
  <c r="O39" i="1" a="1"/>
  <c r="O39" i="1" s="1"/>
  <c r="R40" i="1" a="1"/>
  <c r="R40" i="1" s="1"/>
  <c r="R39" i="1" a="1"/>
  <c r="R39" i="1" s="1"/>
  <c r="P40" i="1" a="1"/>
  <c r="P40" i="1" s="1"/>
  <c r="P39" i="1" a="1"/>
  <c r="P39" i="1" s="1"/>
  <c r="N14" i="1"/>
  <c r="N15" i="1"/>
  <c r="C15" i="1"/>
  <c r="C24" i="1"/>
  <c r="C25" i="1"/>
  <c r="N25" i="1"/>
  <c r="C34" i="1"/>
  <c r="C35" i="1"/>
  <c r="N34" i="1"/>
  <c r="N35" i="1"/>
  <c r="R35" i="1"/>
  <c r="R34" i="1"/>
  <c r="F35" i="1"/>
  <c r="F34" i="1"/>
  <c r="R25" i="1"/>
  <c r="F25" i="1"/>
  <c r="R24" i="1"/>
  <c r="F24" i="1"/>
  <c r="F15" i="1"/>
  <c r="F14" i="1"/>
  <c r="H24" i="1" l="1"/>
  <c r="T34" i="1"/>
  <c r="H34" i="1"/>
  <c r="T24" i="1"/>
  <c r="H14" i="1"/>
  <c r="T14" i="1"/>
  <c r="W34" i="1" l="1"/>
  <c r="W24" i="1"/>
  <c r="W14" i="1"/>
  <c r="R67" i="1" l="1"/>
  <c r="S67" i="1"/>
  <c r="N67" i="1"/>
  <c r="O67" i="1"/>
  <c r="Q67" i="1"/>
  <c r="P67" i="1"/>
  <c r="T30" i="1"/>
  <c r="T20" i="1"/>
  <c r="T10" i="1"/>
  <c r="H30" i="1"/>
  <c r="H20" i="1"/>
  <c r="H10" i="1"/>
  <c r="T53" i="1"/>
  <c r="U53" i="1"/>
  <c r="T54" i="1"/>
  <c r="I70" i="1" s="1"/>
  <c r="U54" i="1"/>
  <c r="T55" i="1"/>
  <c r="U55" i="1"/>
  <c r="T56" i="1"/>
  <c r="U56" i="1"/>
  <c r="T57" i="1"/>
  <c r="U57" i="1"/>
  <c r="T58" i="1"/>
  <c r="U58" i="1"/>
  <c r="T59" i="1"/>
  <c r="U59" i="1"/>
  <c r="T60" i="1"/>
  <c r="U60" i="1"/>
  <c r="T61" i="1"/>
  <c r="U61" i="1"/>
  <c r="T62" i="1"/>
  <c r="U62" i="1"/>
  <c r="T63" i="1"/>
  <c r="U63" i="1"/>
  <c r="T64" i="1"/>
  <c r="U64" i="1"/>
  <c r="T65" i="1"/>
  <c r="U65" i="1"/>
  <c r="T66" i="1"/>
  <c r="U66" i="1"/>
  <c r="U52" i="1"/>
  <c r="T52" i="1"/>
  <c r="J70" i="1" l="1"/>
  <c r="J69" i="1"/>
  <c r="I69" i="1"/>
  <c r="I71" i="1"/>
  <c r="J71" i="1"/>
  <c r="M40" i="1" a="1"/>
  <c r="M40" i="1" s="1"/>
  <c r="G40" i="1" a="1"/>
  <c r="G40" i="1" s="1"/>
  <c r="D40" i="1" a="1"/>
  <c r="D40" i="1" s="1"/>
  <c r="F39" i="1" a="1"/>
  <c r="F39" i="1" s="1"/>
  <c r="D39" i="1" a="1"/>
  <c r="D39" i="1" s="1"/>
  <c r="L40" i="1" a="1"/>
  <c r="L40" i="1" s="1"/>
  <c r="B39" i="1" a="1"/>
  <c r="B39" i="1" s="1"/>
  <c r="L39" i="1" a="1"/>
  <c r="L39" i="1" s="1"/>
  <c r="I40" i="1" a="1"/>
  <c r="I40" i="1" s="1"/>
  <c r="E40" i="1" a="1"/>
  <c r="E40" i="1" s="1"/>
  <c r="H39" i="1" a="1"/>
  <c r="H39" i="1" s="1"/>
  <c r="M39" i="1" a="1"/>
  <c r="M39" i="1" s="1"/>
  <c r="O48" i="1" s="1"/>
  <c r="I39" i="1" a="1"/>
  <c r="I39" i="1" s="1"/>
  <c r="O47" i="1" s="1"/>
  <c r="C40" i="1" a="1"/>
  <c r="C40" i="1" s="1"/>
  <c r="J40" i="1" a="1"/>
  <c r="J40" i="1" s="1"/>
  <c r="E39" i="1" a="1"/>
  <c r="E39" i="1" s="1"/>
  <c r="J39" i="1" a="1"/>
  <c r="J39" i="1" s="1"/>
  <c r="G39" i="1" a="1"/>
  <c r="G39" i="1" s="1"/>
  <c r="F40" i="1" a="1"/>
  <c r="F40" i="1" s="1"/>
  <c r="C39" i="1" a="1"/>
  <c r="C39" i="1" s="1"/>
  <c r="K40" i="1" a="1"/>
  <c r="K40" i="1" s="1"/>
  <c r="H40" i="1" a="1"/>
  <c r="H40" i="1" s="1"/>
  <c r="K39" i="1" a="1"/>
  <c r="K39" i="1" s="1"/>
  <c r="B40" i="1" a="1"/>
  <c r="B40" i="1" s="1"/>
  <c r="V52" i="1"/>
  <c r="V58" i="1"/>
  <c r="W58" i="1" s="1"/>
  <c r="V62" i="1"/>
  <c r="W62" i="1" s="1"/>
  <c r="V60" i="1"/>
  <c r="W60" i="1" s="1"/>
  <c r="V61" i="1"/>
  <c r="W61" i="1" s="1"/>
  <c r="V66" i="1"/>
  <c r="W66" i="1" s="1"/>
  <c r="V54" i="1"/>
  <c r="V59" i="1"/>
  <c r="W59" i="1" s="1"/>
  <c r="V63" i="1"/>
  <c r="W63" i="1" s="1"/>
  <c r="V57" i="1"/>
  <c r="W57" i="1" s="1"/>
  <c r="V65" i="1"/>
  <c r="W65" i="1" s="1"/>
  <c r="V64" i="1"/>
  <c r="W64" i="1" s="1"/>
  <c r="V55" i="1"/>
  <c r="W55" i="1" s="1"/>
  <c r="V56" i="1"/>
  <c r="T67" i="1"/>
  <c r="U67" i="1"/>
  <c r="W30" i="1"/>
  <c r="W20" i="1"/>
  <c r="W10" i="1"/>
  <c r="K72" i="1"/>
  <c r="G73" i="1"/>
  <c r="L72" i="1"/>
  <c r="V53" i="1"/>
  <c r="W53" i="1" s="1"/>
  <c r="E44" i="1" l="1"/>
  <c r="E46" i="1"/>
  <c r="O44" i="1"/>
  <c r="O46" i="1"/>
  <c r="O45" i="1"/>
  <c r="E43" i="1"/>
  <c r="O43" i="1"/>
  <c r="E47" i="1"/>
  <c r="E45" i="1"/>
  <c r="E48" i="1"/>
  <c r="T74" i="1"/>
  <c r="N76" i="1"/>
  <c r="N75" i="1"/>
  <c r="Y76" i="1"/>
  <c r="N74" i="1"/>
  <c r="F76" i="1"/>
  <c r="F75" i="1"/>
  <c r="F74" i="1"/>
  <c r="T75" i="1"/>
  <c r="Y75" i="1"/>
  <c r="Y74" i="1"/>
  <c r="T76" i="1"/>
  <c r="E73" i="1"/>
  <c r="I72" i="1"/>
  <c r="J72" i="1"/>
  <c r="H73" i="1"/>
  <c r="W52" i="1"/>
  <c r="D71" i="1" s="1"/>
  <c r="W54" i="1"/>
  <c r="G70" i="1" s="1"/>
  <c r="W56" i="1"/>
  <c r="G69" i="1" s="1"/>
  <c r="C62" i="1" l="1"/>
  <c r="B70" i="1"/>
  <c r="B69" i="1"/>
  <c r="C61" i="1"/>
  <c r="F73" i="1"/>
  <c r="D70" i="1"/>
  <c r="G71" i="1"/>
  <c r="O71" i="1" s="1" a="1"/>
  <c r="O71" i="1" s="1"/>
  <c r="D69" i="1"/>
  <c r="M69" i="1" l="1" a="1"/>
  <c r="M69" i="1" s="1"/>
  <c r="O69" i="1" a="1"/>
  <c r="O69" i="1" s="1"/>
  <c r="O70" i="1" a="1"/>
  <c r="O70" i="1" s="1"/>
  <c r="M70" i="1" a="1"/>
  <c r="M70" i="1" s="1"/>
  <c r="M71" i="1" a="1"/>
  <c r="M71" i="1" s="1"/>
  <c r="C75" i="1"/>
  <c r="C54" i="1"/>
  <c r="C55" i="1"/>
  <c r="H75" i="1"/>
  <c r="H70" i="1"/>
  <c r="C57" i="1"/>
  <c r="H74" i="1"/>
  <c r="C65" i="1"/>
  <c r="C64" i="1"/>
  <c r="C56" i="1"/>
  <c r="C74" i="1"/>
  <c r="H69" i="1"/>
  <c r="H71" i="1"/>
  <c r="H59" i="1"/>
  <c r="B71" i="1"/>
  <c r="E69" i="1"/>
  <c r="H52" i="1" l="1"/>
  <c r="H58" i="1"/>
  <c r="C76" i="1"/>
  <c r="H64" i="1"/>
  <c r="P74" i="1"/>
  <c r="H57" i="1"/>
  <c r="H65" i="1"/>
  <c r="H56" i="1"/>
  <c r="V74" i="1"/>
  <c r="H76" i="1"/>
  <c r="H53" i="1"/>
  <c r="E70" i="1"/>
  <c r="E71" i="1"/>
  <c r="H61" i="1" l="1"/>
  <c r="P75" i="1"/>
  <c r="H55" i="1"/>
  <c r="C58" i="1"/>
  <c r="P76" i="1"/>
  <c r="C53" i="1"/>
  <c r="C59" i="1"/>
  <c r="C52" i="1"/>
  <c r="V76" i="1"/>
  <c r="V75" i="1"/>
  <c r="H62" i="1"/>
  <c r="H5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tc={042630A9-41E4-42AB-814D-E39C201D4338}</author>
    <author>tc={2084C6D7-6EB1-4BE8-BFC9-022A7715315E}</author>
    <author>tc={00195A3F-889E-41DE-A61E-847FB81594EC}</author>
  </authors>
  <commentList>
    <comment ref="L8" authorId="0" shapeId="0" xr:uid="{042630A9-41E4-42AB-814D-E39C201D4338}">
      <text>
        <t>[Threaded comment]
Your version of Excel allows you to read this threaded comment; however, any edits to it will get removed if the file is opened in a newer version of Excel. Learn more: https://go.microsoft.com/fwlink/?linkid=870924
Comment:
    ▼ Wähle aus, ob das Heim Team als A, B oder C spielt. 
Info: Es beginnt B gegen C. Schiri: A</t>
      </text>
    </comment>
    <comment ref="L18" authorId="1" shapeId="0" xr:uid="{2084C6D7-6EB1-4BE8-BFC9-022A7715315E}">
      <text>
        <t xml:space="preserve">[Threaded comment]
Your version of Excel allows you to read this threaded comment; however, any edits to it will get removed if the file is opened in a newer version of Excel. Learn more: https://go.microsoft.com/fwlink/?linkid=870924
Comment:
    ▼ Wähle aus, ob das Gast 1 als A, B oder C spielt. </t>
      </text>
    </comment>
    <comment ref="L28" authorId="2" shapeId="0" xr:uid="{00195A3F-889E-41DE-A61E-847FB81594EC}">
      <text>
        <t xml:space="preserve">[Threaded comment]
Your version of Excel allows you to read this threaded comment; however, any edits to it will get removed if the file is opened in a newer version of Excel. Learn more: https://go.microsoft.com/fwlink/?linkid=870924
Comment:
    ▼ Wähle aus, ob das Gast 2 als A, B oder C spielt.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<sst xmlns="http://schemas.openxmlformats.org/spreadsheetml/2006/main" count="357" uniqueCount="171">
  <si>
    <t>Liga:</t>
  </si>
  <si>
    <t>https://www.volleynet.at/beach/bewerbe/Rangliste/phase/Setzliste%20Austrian%20Beach%20Volleyball%20League%20Damen/</t>
  </si>
  <si>
    <t>Datum:</t>
  </si>
  <si>
    <t>Runde</t>
  </si>
  <si>
    <t>https://www.volleynet.at/beach/bewerbe/Rangliste/phase/Setzliste%20Austrian%20Beach%20Volleyball%20League%20Herren/</t>
  </si>
  <si>
    <t>Landesverband</t>
  </si>
  <si>
    <t>OÖVV</t>
  </si>
  <si>
    <t>Rangliste Mixed:</t>
  </si>
  <si>
    <t>https://www.volleynet.at/beach/bewerbe/Rangliste/phase/Mixed%202%20vs.%202/</t>
  </si>
  <si>
    <t>Heim</t>
  </si>
  <si>
    <t>Heim - Team 1</t>
  </si>
  <si>
    <t>Name</t>
  </si>
  <si>
    <t>Punkte</t>
  </si>
  <si>
    <t>Teampkt.</t>
  </si>
  <si>
    <t>Heim - Team 2</t>
  </si>
  <si>
    <t>Mannschaftsp.</t>
  </si>
  <si>
    <t>Spieler*In 1</t>
  </si>
  <si>
    <t>Spieler*In 2</t>
  </si>
  <si>
    <t>Heim-Team 1 Alternativ Team 1 (Gegner = Gast 2)</t>
  </si>
  <si>
    <t>Heim - Team Alternativ Team 2 (Gegner = Gast 2)</t>
  </si>
  <si>
    <t>Gast 1</t>
  </si>
  <si>
    <t>Gast 1 - Team 1</t>
  </si>
  <si>
    <t>Gast 1 - Team 2</t>
  </si>
  <si>
    <t>Gast 1 - Alternativ Team (Gegner = Gast 2)</t>
  </si>
  <si>
    <t>Gast 1 - Alternativ Team 2 (Gegner = Gast 2)</t>
  </si>
  <si>
    <t>Gast 2</t>
  </si>
  <si>
    <t>Gast 2 - Team 1</t>
  </si>
  <si>
    <t>Gast 2 - Team 2</t>
  </si>
  <si>
    <t>Gast 2 - Alternativ Team (Gegner = Gast 1)</t>
  </si>
  <si>
    <t>Gast 2 - Alternativ Team 2 (Gegner = Gast 1)</t>
  </si>
  <si>
    <t>A1</t>
  </si>
  <si>
    <t>A2</t>
  </si>
  <si>
    <t>B1</t>
  </si>
  <si>
    <t>B2</t>
  </si>
  <si>
    <t>C1</t>
  </si>
  <si>
    <t>C2</t>
  </si>
  <si>
    <t>A1a</t>
  </si>
  <si>
    <t>A2a</t>
  </si>
  <si>
    <t>B1a</t>
  </si>
  <si>
    <t>B2a</t>
  </si>
  <si>
    <t>C1a</t>
  </si>
  <si>
    <t>C2a</t>
  </si>
  <si>
    <t>Spiel</t>
  </si>
  <si>
    <t>Spieler*innen</t>
  </si>
  <si>
    <t>Satz 1</t>
  </si>
  <si>
    <t>Satz 2</t>
  </si>
  <si>
    <t>Satz 3</t>
  </si>
  <si>
    <t>Sätze</t>
  </si>
  <si>
    <t>Sieger</t>
  </si>
  <si>
    <t>Siegerteam</t>
  </si>
  <si>
    <t>GS B</t>
  </si>
  <si>
    <t>GS C</t>
  </si>
  <si>
    <t>GS A</t>
  </si>
  <si>
    <t>Siege</t>
  </si>
  <si>
    <t>Gegner</t>
  </si>
  <si>
    <t xml:space="preserve">Punkte </t>
  </si>
  <si>
    <t>Siegpunkte</t>
  </si>
  <si>
    <t>A vs. B</t>
  </si>
  <si>
    <t>A vs. C</t>
  </si>
  <si>
    <t>B vs. C</t>
  </si>
  <si>
    <t>Anleitung &amp; Legende</t>
  </si>
  <si>
    <t>Als Vorbereitung auf eine Beachliga Runde, das Excel kopieren und die Daten vor der ersten Spielrunde eintragen: Teams und Punkte</t>
  </si>
  <si>
    <t>Ranglistenpunkte können über die Links schnell ermittelt werden</t>
  </si>
  <si>
    <t>Nützliche Links:</t>
  </si>
  <si>
    <t>Homepage Austrian Beach Volleyball League</t>
  </si>
  <si>
    <t>https://www.volleynet.at/abvl/</t>
  </si>
  <si>
    <t>Durchführungsbestimmungen</t>
  </si>
  <si>
    <t>ANLAGE 9_ÖVV Durchführungsbestimmungen Austrian Beach Volleyball League</t>
  </si>
  <si>
    <t>Scoresheet Beach-Volleyball</t>
  </si>
  <si>
    <t>Registrierung und Lösen einer Lizenz</t>
  </si>
  <si>
    <t>Tabellen OOEVV</t>
  </si>
  <si>
    <t>1. LL Damen</t>
  </si>
  <si>
    <t>1. LL Herren</t>
  </si>
  <si>
    <t>2. LL Herren Nord</t>
  </si>
  <si>
    <t>2. LL Herren Süd</t>
  </si>
  <si>
    <t>1. LL Mixed</t>
  </si>
  <si>
    <t>Eingabe der Daten:</t>
  </si>
  <si>
    <t xml:space="preserve">1. OOEVV Volleynet (Spiele für Tabelle): </t>
  </si>
  <si>
    <t xml:space="preserve">https://ooevv.volleynet.at/Admin/Login </t>
  </si>
  <si>
    <t>2. im ÖVV Volleynet (Punkte für Teams):</t>
  </si>
  <si>
    <t>https://www.volleynet.at/anmeldung/</t>
  </si>
  <si>
    <t>Rangliste Damen:</t>
  </si>
  <si>
    <t>Rangliste Herren:</t>
  </si>
  <si>
    <t>https://www.volleynet.at/download/volleynet_work/indoor/upload/download/beach2/veranstalter/Scoresheet_new.pdf</t>
  </si>
  <si>
    <t>https://www.volleynet.at/download/volleynet_work/indoor/upload/download/beach2/spieler/2022_Registrierung%20und%20L%C3%B6sen%20einer%20Lizenz%20auf%20volleynet.pdf</t>
  </si>
  <si>
    <t>https://www.volleynet.at/beach/bewerbe/National/phase/ABVL/sex/M/saison/2025/</t>
  </si>
  <si>
    <t>ÖVV Spieltermine:</t>
  </si>
  <si>
    <t>Spieler*In 3</t>
  </si>
  <si>
    <t>Spieler*In 4</t>
  </si>
  <si>
    <t>Spielplan:</t>
  </si>
  <si>
    <t xml:space="preserve">Kontakt OÖ-Beachliga Organisation: </t>
  </si>
  <si>
    <t>beach.liga@ooe-volleyball.at</t>
  </si>
  <si>
    <t xml:space="preserve">Fehlermeldungen bitte an </t>
  </si>
  <si>
    <t>Rainer@zwick.click</t>
  </si>
  <si>
    <t>X. LL Damen / Herren / Mixed</t>
  </si>
  <si>
    <t>Mannschaft A</t>
  </si>
  <si>
    <t>Mannschaft B</t>
  </si>
  <si>
    <t>Mannschaft C</t>
  </si>
  <si>
    <t>Der Spielbericht kann (und sollte sogar!) auch live am Handy/Tablett oder PC verwendet werden. Somit erspart ihr euch das Ausfüllen der Papier-Zettel</t>
  </si>
  <si>
    <t>Teams und Paarungen</t>
  </si>
  <si>
    <t>#</t>
  </si>
  <si>
    <t>GS 1</t>
  </si>
  <si>
    <t>GS 2</t>
  </si>
  <si>
    <t>GS 3</t>
  </si>
  <si>
    <r>
      <t xml:space="preserve">Graue Felder enthalten Formeln oder Text, die </t>
    </r>
    <r>
      <rPr>
        <b/>
        <sz val="11"/>
        <color theme="1"/>
        <rFont val="Aptos Narrow"/>
        <family val="2"/>
        <scheme val="minor"/>
      </rPr>
      <t>nicht</t>
    </r>
    <r>
      <rPr>
        <sz val="11"/>
        <color theme="1"/>
        <rFont val="Aptos Narrow"/>
        <family val="2"/>
        <scheme val="minor"/>
      </rPr>
      <t xml:space="preserve"> verändert werden sollten. </t>
    </r>
  </si>
  <si>
    <t>Das Excel funktioniert ab Excel 2021! Frühere Versionen bitte nicht verwenden</t>
  </si>
  <si>
    <t>Auswertung Teamsiege</t>
  </si>
  <si>
    <t>Auswertung Mannschaftssiege</t>
  </si>
  <si>
    <t>&lt;&lt;Heim&gt;&gt;</t>
  </si>
  <si>
    <t>&lt;&lt;Gast 1&gt;&gt;</t>
  </si>
  <si>
    <t>&lt;&lt;Gast 2&gt;&gt;</t>
  </si>
  <si>
    <r>
      <rPr>
        <b/>
        <sz val="11"/>
        <color theme="1"/>
        <rFont val="Aptos Narrow"/>
        <family val="2"/>
        <scheme val="minor"/>
      </rPr>
      <t>Info zur Reihung der Mannschaften</t>
    </r>
    <r>
      <rPr>
        <sz val="11"/>
        <color theme="1"/>
        <rFont val="Aptos Narrow"/>
        <family val="2"/>
        <scheme val="minor"/>
      </rPr>
      <t xml:space="preserve">: Laut </t>
    </r>
    <r>
      <rPr>
        <b/>
        <sz val="11"/>
        <color theme="1"/>
        <rFont val="Aptos Narrow"/>
        <family val="2"/>
        <scheme val="minor"/>
      </rPr>
      <t xml:space="preserve">Ausschreibung </t>
    </r>
    <r>
      <rPr>
        <sz val="11"/>
        <color theme="1"/>
        <rFont val="Aptos Narrow"/>
        <family val="2"/>
        <scheme val="minor"/>
      </rPr>
      <t>soll die Heimmanschaft immer A sein. B und C werden nach Punkten gereiht. Dazu einfach in L16 und L24 mittels Drop Down Auswahl die Reihung ändern. Es kann aber auch nach belieben gespielt werden indem ihr die Dropdown entsprechend auf Mannschaft A, B und C setzt.</t>
    </r>
  </si>
  <si>
    <t xml:space="preserve">Bitte nur orange Felder ausfüllen. Alle grauen Felder sind vorgegeben. </t>
  </si>
  <si>
    <t>Spielt eine Mannschaft mit unterschiedlichen Teams an einem Spieltag, bitte in den Feldern "Alternativ-Teams" (in Gelb) die SpielerInnen eintragen und deren Punkte.</t>
  </si>
  <si>
    <r>
      <t xml:space="preserve">Falls nicht: bitte die Formeln in den gelben Feldern </t>
    </r>
    <r>
      <rPr>
        <b/>
        <sz val="11"/>
        <color theme="1"/>
        <rFont val="Aptos Narrow"/>
        <family val="2"/>
        <scheme val="minor"/>
      </rPr>
      <t>stehen lassen</t>
    </r>
    <r>
      <rPr>
        <sz val="11"/>
        <color theme="1"/>
        <rFont val="Aptos Narrow"/>
        <family val="2"/>
        <scheme val="minor"/>
      </rPr>
      <t xml:space="preserve">! </t>
    </r>
  </si>
  <si>
    <t>https://ooevv.volleynet.at/Ligen/38717</t>
  </si>
  <si>
    <t>https://ooevv.volleynet.at/Ligen/38727</t>
  </si>
  <si>
    <t>2. LL Damen Nord</t>
  </si>
  <si>
    <t>2. LL Damen Süd</t>
  </si>
  <si>
    <t>https://ooevv.volleynet.at/Ligen/38728</t>
  </si>
  <si>
    <t>https://ooevv.volleynet.at/Ligen/38720</t>
  </si>
  <si>
    <t>https://ooevv.volleynet.at/Ligen/38729</t>
  </si>
  <si>
    <t>https://ooevv.volleynet.at/Ligen/38730</t>
  </si>
  <si>
    <t>https://ooevv.volleynet.at/Ligen/38723</t>
  </si>
  <si>
    <t>2. LL Mixed Nord</t>
  </si>
  <si>
    <t>https://ooevv.volleynet.at/Ligen/38731</t>
  </si>
  <si>
    <t>2. LL Mixed Süd</t>
  </si>
  <si>
    <t>https://ooevv.volleynet.at/Ligen/38732</t>
  </si>
  <si>
    <t>&lt;&lt;Gast 2 - Spieler 1&gt;&gt;</t>
  </si>
  <si>
    <t>&lt;&lt;Gast 2 - Spieler 2&gt;&gt;</t>
  </si>
  <si>
    <t>&lt;&lt;Heim - Spieler 1&gt;&gt;</t>
  </si>
  <si>
    <t>&lt;&lt;Heim - Spieler 2&gt;&gt;</t>
  </si>
  <si>
    <t>&lt;&lt;Gast 1 - Spieler 1&gt;&gt;</t>
  </si>
  <si>
    <t>&lt;&lt;Gast 1 - Spieler 2&gt;&gt;</t>
  </si>
  <si>
    <t>&lt;&lt;Heim - Spieler 3&gt;&gt;</t>
  </si>
  <si>
    <t>&lt;&lt;Heim - Spieler 4&gt;&gt;</t>
  </si>
  <si>
    <t>&lt;&lt;Gast 1 - Spieler 3&gt;&gt;</t>
  </si>
  <si>
    <t>&lt;&lt;Gast 1 - Spieler 4&gt;&gt;</t>
  </si>
  <si>
    <t>&lt;&lt;Gast 2 - Spieler 3&gt;&gt;</t>
  </si>
  <si>
    <t>&lt;&lt;Gast 2 - Spieler 4&gt;&gt;</t>
  </si>
  <si>
    <t>© Rainer Zwicklhuber 2026</t>
  </si>
  <si>
    <t>Spielbericht Beachliga 2026</t>
  </si>
  <si>
    <t>Ersatz 1</t>
  </si>
  <si>
    <t>-</t>
  </si>
  <si>
    <t>Ersatz 2</t>
  </si>
  <si>
    <t>&lt;&lt;Heim - Ersatz 1 &gt;&gt;</t>
  </si>
  <si>
    <t>&lt;&lt;Gast 1 - Ersatz 1 &gt;&gt;</t>
  </si>
  <si>
    <t>&lt;&lt;Gast 2 - Ersatz 1 &gt;&gt;</t>
  </si>
  <si>
    <t>Ersatz A</t>
  </si>
  <si>
    <t>Ersatz B</t>
  </si>
  <si>
    <t>Ersatz C</t>
  </si>
  <si>
    <t>Rückwechsel</t>
  </si>
  <si>
    <t>1 - 0:0</t>
  </si>
  <si>
    <t>2 - 0:0</t>
  </si>
  <si>
    <t>Satz - Score</t>
  </si>
  <si>
    <t>Spieler</t>
  </si>
  <si>
    <t>Ersatz 1a</t>
  </si>
  <si>
    <t>Ersatz Aa</t>
  </si>
  <si>
    <t>Ersatz Ba</t>
  </si>
  <si>
    <t>Ersatz Ca</t>
  </si>
  <si>
    <t>&lt;&lt;Gast 2 - Ersatz 2 &gt;&gt;</t>
  </si>
  <si>
    <t>&lt;&lt;Gast 1 - Ersatz 2 &gt;&gt;</t>
  </si>
  <si>
    <t>&lt;&lt;Heim - Ersatz 2 &gt;&gt;</t>
  </si>
  <si>
    <t>Wechsel</t>
  </si>
  <si>
    <t>Hinweis Wechselspieler</t>
  </si>
  <si>
    <t>Eingabe der Ranglistenpunkte für Wechselspieler nur, wenn auch tatsächlich ein Einsatz erfolgte!</t>
  </si>
  <si>
    <t>Out</t>
  </si>
  <si>
    <t>In</t>
  </si>
  <si>
    <t>Sätze ges.</t>
  </si>
  <si>
    <t>Version 3.1</t>
  </si>
  <si>
    <t>20.05.2026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</si>
</sst>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0" x14ac:knownFonts="1">
    <font>
      <sz val="11"/>
      <color theme="1"/>
      <name val="Aptos Narrow"/>
      <family val="2"/>
      <scheme val="minor"/>
    </font>
    <font>
      <b/>
      <sz val="11"/>
      <color theme="1"/>
      <name val="Aptos Narrow"/>
      <family val="2"/>
      <scheme val="minor"/>
    </font>
    <font>
      <u/>
      <sz val="11"/>
      <color theme="1"/>
      <name val="Aptos Narrow"/>
      <family val="2"/>
      <scheme val="minor"/>
    </font>
    <font>
      <b/>
      <sz val="18"/>
      <color theme="1"/>
      <name val="Aptos Narrow"/>
      <family val="2"/>
      <scheme val="minor"/>
    </font>
    <font>
      <sz val="9"/>
      <color theme="1"/>
      <name val="Aptos Narrow"/>
      <family val="2"/>
      <scheme val="minor"/>
    </font>
    <font>
      <sz val="5"/>
      <color theme="1"/>
      <name val="Aptos Narrow"/>
      <family val="2"/>
      <scheme val="minor"/>
    </font>
    <font>
      <sz val="6"/>
      <color theme="1"/>
      <name val="Aptos Narrow"/>
      <family val="2"/>
      <scheme val="minor"/>
    </font>
    <font>
      <sz val="8"/>
      <name val="Aptos Narrow"/>
      <family val="2"/>
      <scheme val="minor"/>
    </font>
    <font>
      <u/>
      <sz val="11"/>
      <color theme="10"/>
      <name val="Aptos Narrow"/>
      <family val="2"/>
      <scheme val="minor"/>
    </font>
    <font>
      <u/>
      <sz val="9"/>
      <color theme="10"/>
      <name val="Aptos Narrow"/>
      <family val="2"/>
      <scheme val="minor"/>
    </font>
    <font>
      <u/>
      <sz val="8"/>
      <color theme="10"/>
      <name val="Aptos Narrow"/>
      <family val="2"/>
      <scheme val="minor"/>
    </font>
    <font>
      <sz val="10"/>
      <color theme="1"/>
      <name val="Aptos Narrow"/>
      <family val="2"/>
      <scheme val="minor"/>
    </font>
    <font>
      <b/>
      <sz val="14"/>
      <color theme="1"/>
      <name val="Aptos Narrow"/>
      <family val="2"/>
      <scheme val="minor"/>
    </font>
    <font>
      <b/>
      <sz val="10"/>
      <color theme="1"/>
      <name val="Aptos Narrow"/>
      <family val="2"/>
      <scheme val="minor"/>
    </font>
    <font>
      <b/>
      <sz val="9"/>
      <color theme="1"/>
      <name val="Aptos Narrow"/>
      <family val="2"/>
      <scheme val="minor"/>
    </font>
    <font>
      <sz val="11"/>
      <color theme="1"/>
      <name val="Aptos Narrow"/>
      <family val="2"/>
      <scheme val="minor"/>
    </font>
    <font>
      <sz val="10"/>
      <color theme="2" tint="-0.249977111117893"/>
      <name val="Aptos Narrow"/>
      <family val="2"/>
      <scheme val="minor"/>
    </font>
    <font>
      <sz val="8"/>
      <color theme="0" tint="-0.34998626667073579"/>
      <name val="Aptos Narrow"/>
      <family val="2"/>
      <scheme val="minor"/>
    </font>
    <font>
      <sz val="8"/>
      <color theme="0" tint="-0.499984740745262"/>
      <name val="Aptos Narrow"/>
      <family val="2"/>
      <scheme val="minor"/>
    </font>
    <font>
      <b/>
      <sz val="9"/>
      <color theme="0" tint="-0.499984740745262"/>
      <name val="Aptos Narrow"/>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3" tint="0.499984740745262"/>
        <bgColor indexed="64"/>
      </patternFill>
    </fill>
    <fill>
      <patternFill patternType="solid">
        <fgColor theme="8" tint="0.39997558519241921"/>
        <bgColor indexed="64"/>
      </patternFill>
    </fill>
    <fill>
      <patternFill patternType="solid">
        <fgColor theme="3" tint="0.749992370372631"/>
        <bgColor indexed="64"/>
      </patternFill>
    </fill>
    <fill>
      <patternFill patternType="solid">
        <fgColor theme="9" tint="0.59999389629810485"/>
        <bgColor indexed="64"/>
      </patternFill>
    </fill>
    <fill>
      <patternFill patternType="solid">
        <fgColor rgb="FFFFF1D9"/>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diagonal/>
    </border>
    <border>
      <left/>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s>
  <cellStyleXfs count="3">
    <xf numFmtId="0" fontId="0" fillId="0" borderId="0"/>
    <xf numFmtId="0" fontId="8" fillId="0" borderId="0" applyNumberFormat="0" applyFill="0" applyBorder="0" applyAlignment="0" applyProtection="0"/>
    <xf numFmtId="43" fontId="15" fillId="0" borderId="0" applyFont="0" applyFill="0" applyBorder="0" applyAlignment="0" applyProtection="0"/>
  </cellStyleXfs>
  <cellXfs count="265">
    <xf numFmtId="0" fontId="0" fillId="0" borderId="0" xfId="0"/>
    <xf numFmtId="0" fontId="1" fillId="2" borderId="1" xfId="0" applyFont="1" applyFill="1" applyBorder="1"/>
    <xf numFmtId="0" fontId="1" fillId="2" borderId="4" xfId="0" applyFont="1" applyFill="1" applyBorder="1"/>
    <xf numFmtId="0" fontId="1" fillId="2" borderId="5" xfId="0" applyFont="1" applyFill="1" applyBorder="1"/>
    <xf numFmtId="0" fontId="1" fillId="2" borderId="8" xfId="0" applyFont="1" applyFill="1" applyBorder="1"/>
    <xf numFmtId="0" fontId="1" fillId="2" borderId="9" xfId="0" applyFont="1" applyFill="1" applyBorder="1"/>
    <xf numFmtId="0" fontId="1" fillId="2" borderId="11" xfId="0" applyFont="1" applyFill="1" applyBorder="1"/>
    <xf numFmtId="0" fontId="1" fillId="2" borderId="2" xfId="0" applyFont="1" applyFill="1" applyBorder="1"/>
    <xf numFmtId="0" fontId="1" fillId="2" borderId="20" xfId="0" applyFont="1" applyFill="1" applyBorder="1"/>
    <xf numFmtId="0" fontId="0" fillId="2" borderId="21" xfId="0" applyFill="1" applyBorder="1"/>
    <xf numFmtId="0" fontId="0" fillId="2" borderId="22" xfId="0" applyFill="1" applyBorder="1"/>
    <xf numFmtId="0" fontId="2" fillId="0" borderId="0" xfId="0" applyFont="1" applyAlignment="1">
      <alignment horizontal="center"/>
    </xf>
    <xf numFmtId="0" fontId="1" fillId="2" borderId="6" xfId="0" applyFont="1" applyFill="1" applyBorder="1"/>
    <xf numFmtId="0" fontId="3" fillId="0" borderId="0" xfId="0" applyFont="1"/>
    <xf numFmtId="0" fontId="5" fillId="0" borderId="0" xfId="0" applyFont="1" applyAlignment="1">
      <alignment vertical="top"/>
    </xf>
    <xf numFmtId="0" fontId="6" fillId="0" borderId="0" xfId="0" applyFont="1"/>
    <xf numFmtId="0" fontId="1" fillId="7" borderId="2" xfId="0" applyFont="1" applyFill="1" applyBorder="1"/>
    <xf numFmtId="0" fontId="1" fillId="8" borderId="1" xfId="0" applyFont="1" applyFill="1" applyBorder="1"/>
    <xf numFmtId="0" fontId="1" fillId="5" borderId="12" xfId="0" applyFont="1" applyFill="1" applyBorder="1"/>
    <xf numFmtId="0" fontId="1" fillId="8" borderId="14" xfId="0" applyFont="1" applyFill="1" applyBorder="1"/>
    <xf numFmtId="0" fontId="1" fillId="5" borderId="1" xfId="0" applyFont="1" applyFill="1" applyBorder="1"/>
    <xf numFmtId="0" fontId="8" fillId="0" borderId="0" xfId="1"/>
    <xf numFmtId="0" fontId="1" fillId="0" borderId="0" xfId="0" applyFont="1"/>
    <xf numFmtId="0" fontId="0" fillId="11" borderId="0" xfId="0" applyFill="1"/>
    <xf numFmtId="0" fontId="1" fillId="2" borderId="5" xfId="0" applyFont="1" applyFill="1" applyBorder="1" applyAlignment="1">
      <alignment horizontal="center"/>
    </xf>
    <xf numFmtId="0" fontId="12" fillId="0" borderId="0" xfId="0" applyFont="1"/>
    <xf numFmtId="0" fontId="0" fillId="0" borderId="24" xfId="0" applyBorder="1" applyAlignment="1">
      <alignment horizontal="left"/>
    </xf>
    <xf numFmtId="0" fontId="0" fillId="0" borderId="0" xfId="0" applyAlignment="1">
      <alignment horizontal="left"/>
    </xf>
    <xf numFmtId="0" fontId="4" fillId="0" borderId="0" xfId="0" applyFont="1" applyAlignment="1">
      <alignment horizontal="left"/>
    </xf>
    <xf numFmtId="0" fontId="4" fillId="0" borderId="0" xfId="0" applyFont="1"/>
    <xf numFmtId="0" fontId="0" fillId="11" borderId="0" xfId="0" applyFill="1" applyAlignment="1">
      <alignment horizontal="left" indent="1"/>
    </xf>
    <xf numFmtId="0" fontId="11" fillId="0" borderId="0" xfId="0" applyFont="1"/>
    <xf numFmtId="0" fontId="14" fillId="2" borderId="25" xfId="0" applyFont="1" applyFill="1" applyBorder="1"/>
    <xf numFmtId="0" fontId="14" fillId="2" borderId="30" xfId="0" applyFont="1" applyFill="1" applyBorder="1"/>
    <xf numFmtId="0" fontId="14" fillId="2" borderId="4" xfId="0" applyFont="1" applyFill="1" applyBorder="1"/>
    <xf numFmtId="0" fontId="14" fillId="2" borderId="9" xfId="0" applyFont="1" applyFill="1" applyBorder="1"/>
    <xf numFmtId="0" fontId="13" fillId="2" borderId="35" xfId="0" applyFont="1" applyFill="1" applyBorder="1"/>
    <xf numFmtId="0" fontId="13" fillId="2" borderId="36" xfId="0" applyFont="1" applyFill="1" applyBorder="1"/>
    <xf numFmtId="0" fontId="13" fillId="4" borderId="36" xfId="0" applyFont="1" applyFill="1" applyBorder="1"/>
    <xf numFmtId="0" fontId="13" fillId="2" borderId="38" xfId="0" applyFont="1" applyFill="1" applyBorder="1"/>
    <xf numFmtId="0" fontId="13" fillId="2" borderId="39" xfId="0" applyFont="1" applyFill="1" applyBorder="1"/>
    <xf numFmtId="0" fontId="13" fillId="4" borderId="39" xfId="0" applyFont="1" applyFill="1" applyBorder="1"/>
    <xf numFmtId="0" fontId="16" fillId="0" borderId="0" xfId="0" applyFont="1"/>
    <xf numFmtId="0" fontId="14" fillId="5" borderId="5" xfId="0" applyFont="1" applyFill="1" applyBorder="1"/>
    <xf numFmtId="0" fontId="14" fillId="6" borderId="1" xfId="0" applyFont="1" applyFill="1" applyBorder="1"/>
    <xf numFmtId="0" fontId="14" fillId="9" borderId="12" xfId="0" applyFont="1" applyFill="1" applyBorder="1"/>
    <xf numFmtId="0" fontId="14" fillId="0" borderId="24" xfId="0" applyFont="1" applyBorder="1"/>
    <xf numFmtId="0" fontId="13" fillId="2" borderId="24" xfId="0" applyFont="1" applyFill="1" applyBorder="1"/>
    <xf numFmtId="0" fontId="0" fillId="2" borderId="0" xfId="0" applyFill="1"/>
    <xf numFmtId="0" fontId="14" fillId="2" borderId="47" xfId="0" applyFont="1" applyFill="1" applyBorder="1"/>
    <xf numFmtId="0" fontId="12" fillId="2" borderId="0" xfId="0" applyFont="1" applyFill="1"/>
    <xf numFmtId="0" fontId="5" fillId="0" borderId="0" xfId="0" applyFont="1"/>
    <xf numFmtId="0" fontId="14" fillId="2" borderId="11" xfId="0" applyFont="1" applyFill="1" applyBorder="1"/>
    <xf numFmtId="1" fontId="0" fillId="2" borderId="9" xfId="0" applyNumberFormat="1" applyFill="1" applyBorder="1"/>
    <xf numFmtId="1" fontId="0" fillId="2" borderId="10" xfId="0" applyNumberFormat="1" applyFill="1" applyBorder="1"/>
    <xf numFmtId="1" fontId="0" fillId="2" borderId="11" xfId="0" applyNumberFormat="1" applyFill="1" applyBorder="1"/>
    <xf numFmtId="1" fontId="0" fillId="2" borderId="13" xfId="0" applyNumberFormat="1" applyFill="1" applyBorder="1"/>
    <xf numFmtId="0" fontId="10" fillId="0" borderId="0" xfId="1" applyFont="1" applyBorder="1" applyAlignment="1"/>
    <xf numFmtId="0" fontId="9" fillId="0" borderId="0" xfId="1" applyFont="1" applyBorder="1" applyAlignment="1"/>
    <xf numFmtId="0" fontId="1" fillId="2" borderId="1" xfId="0" applyFont="1" applyFill="1" applyBorder="1" applyAlignment="1">
      <alignment horizontal="center"/>
    </xf>
    <xf numFmtId="164" fontId="0" fillId="3" borderId="9" xfId="0" applyNumberFormat="1" applyFill="1" applyBorder="1"/>
    <xf numFmtId="164" fontId="0" fillId="3" borderId="10" xfId="0" applyNumberFormat="1" applyFill="1" applyBorder="1"/>
    <xf numFmtId="164" fontId="0" fillId="11" borderId="9" xfId="0" applyNumberFormat="1" applyFill="1" applyBorder="1"/>
    <xf numFmtId="164" fontId="0" fillId="11" borderId="10" xfId="0" applyNumberFormat="1" applyFill="1" applyBorder="1"/>
    <xf numFmtId="164" fontId="0" fillId="11" borderId="11" xfId="0" applyNumberFormat="1" applyFill="1" applyBorder="1"/>
    <xf numFmtId="164" fontId="0" fillId="11" borderId="13" xfId="0" applyNumberFormat="1" applyFill="1" applyBorder="1"/>
    <xf numFmtId="164" fontId="0" fillId="2" borderId="1" xfId="0" applyNumberFormat="1" applyFill="1" applyBorder="1"/>
    <xf numFmtId="164" fontId="0" fillId="2" borderId="12" xfId="0" applyNumberFormat="1" applyFill="1" applyBorder="1"/>
    <xf numFmtId="0" fontId="1" fillId="2" borderId="12" xfId="0" applyFont="1" applyFill="1" applyBorder="1" applyAlignment="1">
      <alignment horizontal="center"/>
    </xf>
    <xf numFmtId="164" fontId="11" fillId="2" borderId="36" xfId="0" applyNumberFormat="1" applyFont="1" applyFill="1" applyBorder="1"/>
    <xf numFmtId="164" fontId="11" fillId="2" borderId="39" xfId="0" applyNumberFormat="1" applyFont="1" applyFill="1" applyBorder="1"/>
    <xf numFmtId="164" fontId="11" fillId="4" borderId="36" xfId="0" applyNumberFormat="1" applyFont="1" applyFill="1" applyBorder="1"/>
    <xf numFmtId="164" fontId="11" fillId="4" borderId="39" xfId="0" applyNumberFormat="1" applyFont="1" applyFill="1" applyBorder="1"/>
    <xf numFmtId="164" fontId="11" fillId="4" borderId="37" xfId="0" applyNumberFormat="1" applyFont="1" applyFill="1" applyBorder="1"/>
    <xf numFmtId="164" fontId="11" fillId="4" borderId="40" xfId="0" applyNumberFormat="1" applyFont="1" applyFill="1" applyBorder="1"/>
    <xf numFmtId="164" fontId="0" fillId="2" borderId="9" xfId="0" applyNumberFormat="1" applyFill="1" applyBorder="1"/>
    <xf numFmtId="164" fontId="0" fillId="2" borderId="10" xfId="0" applyNumberFormat="1" applyFill="1" applyBorder="1"/>
    <xf numFmtId="164" fontId="0" fillId="2" borderId="11" xfId="0" applyNumberFormat="1" applyFill="1" applyBorder="1"/>
    <xf numFmtId="164" fontId="0" fillId="2" borderId="13" xfId="0" applyNumberFormat="1" applyFill="1" applyBorder="1"/>
    <xf numFmtId="0" fontId="0" fillId="0" borderId="0" xfId="0" applyAlignment="1">
      <alignment horizontal="right"/>
    </xf>
    <xf numFmtId="164" fontId="1" fillId="2" borderId="13" xfId="2" quotePrefix="1" applyNumberFormat="1" applyFont="1" applyFill="1" applyBorder="1" applyAlignment="1">
      <alignment horizontal="center" vertical="center"/>
    </xf>
    <xf numFmtId="164" fontId="1" fillId="2" borderId="1" xfId="0" applyNumberFormat="1" applyFont="1" applyFill="1" applyBorder="1"/>
    <xf numFmtId="164" fontId="1" fillId="2" borderId="12" xfId="0" applyNumberFormat="1" applyFont="1" applyFill="1" applyBorder="1"/>
    <xf numFmtId="0" fontId="0" fillId="0" borderId="1" xfId="0" applyBorder="1"/>
    <xf numFmtId="0" fontId="0" fillId="0" borderId="10" xfId="0" applyBorder="1"/>
    <xf numFmtId="0" fontId="0" fillId="0" borderId="12" xfId="0" applyBorder="1"/>
    <xf numFmtId="0" fontId="0" fillId="0" borderId="13" xfId="0" applyBorder="1"/>
    <xf numFmtId="0" fontId="17" fillId="0" borderId="9" xfId="0" applyFont="1" applyBorder="1"/>
    <xf numFmtId="0" fontId="17" fillId="0" borderId="1" xfId="0" applyFont="1" applyBorder="1"/>
    <xf numFmtId="0" fontId="17" fillId="0" borderId="10" xfId="0" applyFont="1" applyBorder="1"/>
    <xf numFmtId="0" fontId="17" fillId="0" borderId="11" xfId="0" applyFont="1" applyBorder="1"/>
    <xf numFmtId="0" fontId="17" fillId="0" borderId="12" xfId="0" applyFont="1" applyBorder="1"/>
    <xf numFmtId="0" fontId="17" fillId="0" borderId="13" xfId="0" applyFont="1" applyBorder="1"/>
    <xf numFmtId="0" fontId="18" fillId="0" borderId="4" xfId="0" applyFont="1" applyBorder="1"/>
    <xf numFmtId="0" fontId="18" fillId="10" borderId="5" xfId="0" applyFont="1" applyFill="1" applyBorder="1"/>
    <xf numFmtId="0" fontId="18" fillId="6" borderId="5" xfId="0" applyFont="1" applyFill="1" applyBorder="1"/>
    <xf numFmtId="0" fontId="18" fillId="9" borderId="5" xfId="0" applyFont="1" applyFill="1" applyBorder="1"/>
    <xf numFmtId="0" fontId="18" fillId="9" borderId="8" xfId="0" applyFont="1" applyFill="1" applyBorder="1"/>
    <xf numFmtId="0" fontId="18" fillId="0" borderId="5" xfId="0" applyFont="1" applyBorder="1"/>
    <xf numFmtId="0" fontId="18" fillId="0" borderId="8" xfId="0" applyFont="1" applyBorder="1"/>
    <xf numFmtId="0" fontId="18" fillId="0" borderId="11" xfId="0" applyFont="1" applyBorder="1"/>
    <xf numFmtId="0" fontId="18" fillId="0" borderId="12" xfId="0" applyFont="1" applyBorder="1"/>
    <xf numFmtId="0" fontId="18" fillId="0" borderId="13" xfId="0" applyFont="1" applyBorder="1"/>
    <xf numFmtId="0" fontId="14" fillId="2" borderId="31" xfId="0" applyFont="1" applyFill="1" applyBorder="1"/>
    <xf numFmtId="0" fontId="19" fillId="10" borderId="29" xfId="0" applyFont="1" applyFill="1" applyBorder="1"/>
    <xf numFmtId="0" fontId="19" fillId="6" borderId="53" xfId="0" applyFont="1" applyFill="1" applyBorder="1"/>
    <xf numFmtId="0" fontId="19" fillId="9" borderId="53" xfId="0" applyFont="1" applyFill="1" applyBorder="1"/>
    <xf numFmtId="0" fontId="13" fillId="0" borderId="0" xfId="0" applyFont="1"/>
    <xf numFmtId="0" fontId="1" fillId="2" borderId="16" xfId="0" applyFont="1" applyFill="1" applyBorder="1"/>
    <xf numFmtId="0" fontId="0" fillId="2" borderId="23" xfId="0" applyFill="1" applyBorder="1"/>
    <xf numFmtId="0" fontId="0" fillId="2" borderId="27" xfId="0" applyFill="1" applyBorder="1"/>
    <xf numFmtId="49" fontId="0" fillId="0" borderId="1" xfId="0" applyNumberFormat="1" applyBorder="1" applyAlignment="1">
      <alignment horizontal="center"/>
    </xf>
    <xf numFmtId="49" fontId="0" fillId="0" borderId="10" xfId="0" applyNumberFormat="1" applyBorder="1" applyAlignment="1">
      <alignment horizontal="center"/>
    </xf>
    <xf numFmtId="0" fontId="1" fillId="2" borderId="12" xfId="0" applyFont="1" applyFill="1" applyBorder="1"/>
    <xf numFmtId="0" fontId="0" fillId="11" borderId="46" xfId="0" applyFill="1" applyBorder="1" applyAlignment="1">
      <alignment horizontal="center"/>
    </xf>
    <xf numFmtId="0" fontId="0" fillId="11" borderId="33" xfId="0" applyFill="1" applyBorder="1" applyAlignment="1">
      <alignment horizontal="center"/>
    </xf>
    <xf numFmtId="0" fontId="0" fillId="11" borderId="54" xfId="0" applyFill="1" applyBorder="1" applyAlignment="1">
      <alignment horizontal="center"/>
    </xf>
    <xf numFmtId="164" fontId="0" fillId="2" borderId="12" xfId="2" quotePrefix="1" applyNumberFormat="1" applyFont="1" applyFill="1" applyBorder="1" applyAlignment="1">
      <alignment horizontal="center" vertical="center"/>
    </xf>
    <xf numFmtId="164" fontId="0" fillId="2" borderId="12" xfId="2" applyNumberFormat="1" applyFont="1" applyFill="1" applyBorder="1" applyAlignment="1">
      <alignment horizontal="center" vertical="center"/>
    </xf>
    <xf numFmtId="0" fontId="1" fillId="2" borderId="29" xfId="0" applyFont="1" applyFill="1" applyBorder="1" applyAlignment="1">
      <alignment horizontal="center"/>
    </xf>
    <xf numFmtId="0" fontId="1" fillId="2" borderId="26" xfId="0" applyFont="1" applyFill="1" applyBorder="1" applyAlignment="1">
      <alignment horizontal="center"/>
    </xf>
    <xf numFmtId="0" fontId="1" fillId="2" borderId="28" xfId="0" applyFont="1" applyFill="1" applyBorder="1" applyAlignment="1">
      <alignment horizontal="center"/>
    </xf>
    <xf numFmtId="164" fontId="0" fillId="2" borderId="13" xfId="2" applyNumberFormat="1" applyFont="1" applyFill="1" applyBorder="1" applyAlignment="1">
      <alignment horizontal="center" vertical="center"/>
    </xf>
    <xf numFmtId="0" fontId="0" fillId="11" borderId="12" xfId="0" applyFill="1" applyBorder="1" applyAlignment="1">
      <alignment horizontal="center"/>
    </xf>
    <xf numFmtId="0" fontId="0" fillId="2" borderId="32" xfId="0" applyFill="1" applyBorder="1" applyAlignment="1">
      <alignment horizontal="left"/>
    </xf>
    <xf numFmtId="0" fontId="0" fillId="2" borderId="54" xfId="0" applyFill="1" applyBorder="1" applyAlignment="1">
      <alignment horizontal="left"/>
    </xf>
    <xf numFmtId="0" fontId="0" fillId="3" borderId="14" xfId="0" applyFill="1" applyBorder="1" applyAlignment="1">
      <alignment horizontal="left"/>
    </xf>
    <xf numFmtId="0" fontId="0" fillId="3" borderId="27" xfId="0" applyFill="1" applyBorder="1" applyAlignment="1">
      <alignment horizontal="left"/>
    </xf>
    <xf numFmtId="0" fontId="0" fillId="3" borderId="19" xfId="0" applyFill="1" applyBorder="1" applyAlignment="1">
      <alignment horizontal="left"/>
    </xf>
    <xf numFmtId="0" fontId="0" fillId="3" borderId="2" xfId="0" applyFill="1" applyBorder="1" applyAlignment="1">
      <alignment horizontal="center"/>
    </xf>
    <xf numFmtId="0" fontId="0" fillId="3" borderId="23" xfId="0" applyFill="1" applyBorder="1" applyAlignment="1">
      <alignment horizontal="center"/>
    </xf>
    <xf numFmtId="0" fontId="0" fillId="3" borderId="18" xfId="0" applyFill="1" applyBorder="1" applyAlignment="1">
      <alignment horizontal="center"/>
    </xf>
    <xf numFmtId="0" fontId="4" fillId="2" borderId="14" xfId="0" applyFont="1" applyFill="1" applyBorder="1" applyAlignment="1">
      <alignment horizontal="left"/>
    </xf>
    <xf numFmtId="0" fontId="4" fillId="2" borderId="27" xfId="0" applyFont="1" applyFill="1" applyBorder="1" applyAlignment="1">
      <alignment horizontal="left"/>
    </xf>
    <xf numFmtId="0" fontId="4" fillId="2" borderId="19" xfId="0" applyFont="1" applyFill="1" applyBorder="1" applyAlignment="1">
      <alignment horizontal="left"/>
    </xf>
    <xf numFmtId="0" fontId="4" fillId="2" borderId="6" xfId="0" applyFont="1" applyFill="1" applyBorder="1" applyAlignment="1">
      <alignment horizontal="left"/>
    </xf>
    <xf numFmtId="0" fontId="4" fillId="2" borderId="16" xfId="0" applyFont="1" applyFill="1" applyBorder="1" applyAlignment="1">
      <alignment horizontal="left"/>
    </xf>
    <xf numFmtId="0" fontId="4" fillId="2" borderId="17" xfId="0" applyFont="1" applyFill="1" applyBorder="1" applyAlignment="1">
      <alignment horizontal="left"/>
    </xf>
    <xf numFmtId="0" fontId="4" fillId="2" borderId="2" xfId="0" applyFont="1" applyFill="1" applyBorder="1" applyAlignment="1">
      <alignment horizontal="left"/>
    </xf>
    <xf numFmtId="0" fontId="4" fillId="2" borderId="23" xfId="0" applyFont="1" applyFill="1" applyBorder="1" applyAlignment="1">
      <alignment horizontal="left"/>
    </xf>
    <xf numFmtId="0" fontId="4" fillId="2" borderId="18" xfId="0" applyFont="1" applyFill="1" applyBorder="1" applyAlignment="1">
      <alignment horizontal="left"/>
    </xf>
    <xf numFmtId="0" fontId="1" fillId="2" borderId="5" xfId="0" applyFont="1" applyFill="1" applyBorder="1" applyAlignment="1">
      <alignment horizontal="center"/>
    </xf>
    <xf numFmtId="0" fontId="1" fillId="2" borderId="1" xfId="0" applyFont="1" applyFill="1" applyBorder="1" applyAlignment="1">
      <alignment horizontal="center"/>
    </xf>
    <xf numFmtId="0" fontId="1" fillId="3" borderId="6" xfId="0" applyFont="1" applyFill="1" applyBorder="1" applyAlignment="1">
      <alignment horizontal="left" indent="1"/>
    </xf>
    <xf numFmtId="0" fontId="1" fillId="3" borderId="16" xfId="0" applyFont="1" applyFill="1" applyBorder="1" applyAlignment="1">
      <alignment horizontal="left" indent="1"/>
    </xf>
    <xf numFmtId="0" fontId="1" fillId="3" borderId="17" xfId="0" applyFont="1" applyFill="1" applyBorder="1" applyAlignment="1">
      <alignment horizontal="left" indent="1"/>
    </xf>
    <xf numFmtId="0" fontId="0" fillId="4" borderId="11" xfId="0" applyFill="1" applyBorder="1" applyAlignment="1">
      <alignment horizontal="center"/>
    </xf>
    <xf numFmtId="0" fontId="0" fillId="4" borderId="12" xfId="0" applyFill="1" applyBorder="1" applyAlignment="1">
      <alignment horizontal="center"/>
    </xf>
    <xf numFmtId="0" fontId="9" fillId="0" borderId="14" xfId="1" applyFont="1" applyBorder="1" applyAlignment="1"/>
    <xf numFmtId="0" fontId="9" fillId="0" borderId="27" xfId="1" applyFont="1" applyBorder="1" applyAlignment="1"/>
    <xf numFmtId="0" fontId="9" fillId="0" borderId="19" xfId="1" applyFont="1" applyBorder="1" applyAlignment="1"/>
    <xf numFmtId="0" fontId="10" fillId="0" borderId="2" xfId="1" applyFont="1" applyBorder="1" applyAlignment="1"/>
    <xf numFmtId="0" fontId="10" fillId="0" borderId="23" xfId="1" applyFont="1" applyBorder="1" applyAlignment="1"/>
    <xf numFmtId="0" fontId="10" fillId="0" borderId="18" xfId="1" applyFont="1" applyBorder="1" applyAlignment="1"/>
    <xf numFmtId="0" fontId="1" fillId="2" borderId="4" xfId="0" applyFont="1" applyFill="1" applyBorder="1" applyAlignment="1">
      <alignment horizontal="left"/>
    </xf>
    <xf numFmtId="0" fontId="1" fillId="2" borderId="5" xfId="0" applyFont="1" applyFill="1" applyBorder="1" applyAlignment="1">
      <alignment horizontal="left"/>
    </xf>
    <xf numFmtId="0" fontId="1" fillId="3" borderId="32" xfId="0" applyFont="1" applyFill="1" applyBorder="1" applyAlignment="1">
      <alignment horizontal="left"/>
    </xf>
    <xf numFmtId="0" fontId="1" fillId="3" borderId="33" xfId="0" applyFont="1" applyFill="1" applyBorder="1" applyAlignment="1">
      <alignment horizontal="left"/>
    </xf>
    <xf numFmtId="0" fontId="1" fillId="3" borderId="34" xfId="0" applyFont="1" applyFill="1" applyBorder="1" applyAlignment="1">
      <alignment horizontal="left"/>
    </xf>
    <xf numFmtId="0" fontId="0" fillId="4" borderId="9" xfId="0" applyFill="1" applyBorder="1" applyAlignment="1">
      <alignment horizontal="center"/>
    </xf>
    <xf numFmtId="0" fontId="0" fillId="4" borderId="1" xfId="0" applyFill="1" applyBorder="1" applyAlignment="1">
      <alignment horizontal="center"/>
    </xf>
    <xf numFmtId="164" fontId="0" fillId="2" borderId="1" xfId="2" applyNumberFormat="1" applyFont="1" applyFill="1" applyBorder="1" applyAlignment="1">
      <alignment horizontal="center" vertical="center"/>
    </xf>
    <xf numFmtId="0" fontId="0" fillId="2" borderId="11" xfId="0" applyFill="1" applyBorder="1" applyAlignment="1">
      <alignment horizontal="left"/>
    </xf>
    <xf numFmtId="0" fontId="0" fillId="2" borderId="12" xfId="0" applyFill="1" applyBorder="1" applyAlignment="1">
      <alignment horizontal="left"/>
    </xf>
    <xf numFmtId="164" fontId="0" fillId="3" borderId="12" xfId="2" applyNumberFormat="1" applyFont="1" applyFill="1" applyBorder="1" applyAlignment="1">
      <alignment horizontal="center"/>
    </xf>
    <xf numFmtId="0" fontId="0" fillId="3" borderId="1" xfId="0" applyFill="1" applyBorder="1" applyAlignment="1">
      <alignment horizontal="center"/>
    </xf>
    <xf numFmtId="0" fontId="0" fillId="3" borderId="12" xfId="0" applyFill="1" applyBorder="1" applyAlignment="1">
      <alignment horizontal="center"/>
    </xf>
    <xf numFmtId="0" fontId="10" fillId="0" borderId="6" xfId="1" applyFont="1" applyBorder="1" applyAlignment="1"/>
    <xf numFmtId="0" fontId="10" fillId="0" borderId="16" xfId="1" applyFont="1" applyBorder="1" applyAlignment="1"/>
    <xf numFmtId="0" fontId="10" fillId="0" borderId="17" xfId="1" applyFont="1" applyBorder="1" applyAlignment="1"/>
    <xf numFmtId="0" fontId="1" fillId="2" borderId="6" xfId="0" applyFont="1" applyFill="1" applyBorder="1" applyAlignment="1">
      <alignment horizontal="center"/>
    </xf>
    <xf numFmtId="0" fontId="1" fillId="2" borderId="16" xfId="0" applyFont="1" applyFill="1" applyBorder="1" applyAlignment="1">
      <alignment horizontal="center"/>
    </xf>
    <xf numFmtId="0" fontId="1" fillId="2" borderId="7" xfId="0" applyFont="1" applyFill="1" applyBorder="1" applyAlignment="1">
      <alignment horizontal="center"/>
    </xf>
    <xf numFmtId="0" fontId="1" fillId="2" borderId="4" xfId="0" applyFont="1" applyFill="1" applyBorder="1" applyAlignment="1">
      <alignment horizontal="center"/>
    </xf>
    <xf numFmtId="0" fontId="1" fillId="2" borderId="8" xfId="0" applyFont="1"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xf numFmtId="0" fontId="0" fillId="11" borderId="2" xfId="0" applyFill="1" applyBorder="1" applyAlignment="1">
      <alignment horizontal="center"/>
    </xf>
    <xf numFmtId="0" fontId="0" fillId="11" borderId="23" xfId="0" applyFill="1" applyBorder="1" applyAlignment="1">
      <alignment horizontal="center"/>
    </xf>
    <xf numFmtId="0" fontId="4" fillId="2" borderId="1" xfId="0" applyFont="1" applyFill="1" applyBorder="1" applyAlignment="1">
      <alignment horizontal="left"/>
    </xf>
    <xf numFmtId="0" fontId="1" fillId="2" borderId="2" xfId="0" applyFont="1" applyFill="1" applyBorder="1" applyAlignment="1">
      <alignment horizontal="center"/>
    </xf>
    <xf numFmtId="0" fontId="1" fillId="2" borderId="23" xfId="0" applyFont="1" applyFill="1" applyBorder="1" applyAlignment="1">
      <alignment horizontal="center"/>
    </xf>
    <xf numFmtId="0" fontId="1" fillId="2" borderId="18" xfId="0" applyFont="1" applyFill="1" applyBorder="1" applyAlignment="1">
      <alignment horizontal="center"/>
    </xf>
    <xf numFmtId="164" fontId="0" fillId="2" borderId="10" xfId="2" applyNumberFormat="1" applyFont="1" applyFill="1" applyBorder="1" applyAlignment="1">
      <alignment horizontal="center" vertical="center"/>
    </xf>
    <xf numFmtId="0" fontId="4" fillId="2" borderId="3" xfId="0" applyFont="1" applyFill="1" applyBorder="1" applyAlignment="1">
      <alignment horizontal="left"/>
    </xf>
    <xf numFmtId="0" fontId="4" fillId="2" borderId="44" xfId="0" applyFont="1" applyFill="1" applyBorder="1"/>
    <xf numFmtId="0" fontId="4" fillId="2" borderId="45" xfId="0" applyFont="1" applyFill="1" applyBorder="1"/>
    <xf numFmtId="0" fontId="4" fillId="2" borderId="49" xfId="0" applyFont="1" applyFill="1" applyBorder="1"/>
    <xf numFmtId="0" fontId="4" fillId="2" borderId="50" xfId="0" applyFont="1" applyFill="1" applyBorder="1"/>
    <xf numFmtId="0" fontId="11" fillId="2" borderId="36" xfId="0" applyFont="1" applyFill="1" applyBorder="1" applyAlignment="1">
      <alignment horizontal="left"/>
    </xf>
    <xf numFmtId="0" fontId="0" fillId="11" borderId="3" xfId="0" applyFill="1" applyBorder="1" applyAlignment="1">
      <alignment horizontal="center"/>
    </xf>
    <xf numFmtId="0" fontId="4" fillId="11" borderId="1" xfId="0" applyFont="1" applyFill="1" applyBorder="1" applyAlignment="1">
      <alignment horizontal="left"/>
    </xf>
    <xf numFmtId="0" fontId="4" fillId="11" borderId="12" xfId="0" applyFont="1" applyFill="1" applyBorder="1" applyAlignment="1">
      <alignment horizontal="left"/>
    </xf>
    <xf numFmtId="0" fontId="4" fillId="11" borderId="14" xfId="0" applyFont="1" applyFill="1" applyBorder="1" applyAlignment="1">
      <alignment horizontal="left"/>
    </xf>
    <xf numFmtId="0" fontId="1" fillId="2" borderId="1" xfId="0" applyFont="1" applyFill="1" applyBorder="1" applyAlignment="1">
      <alignment horizontal="left"/>
    </xf>
    <xf numFmtId="0" fontId="4" fillId="0" borderId="0" xfId="0" applyFont="1" applyAlignment="1">
      <alignment horizontal="right"/>
    </xf>
    <xf numFmtId="14" fontId="4" fillId="0" borderId="0" xfId="0" applyNumberFormat="1" applyFont="1" applyAlignment="1">
      <alignment horizontal="right"/>
    </xf>
    <xf numFmtId="0" fontId="11" fillId="0" borderId="0" xfId="0" applyFont="1" applyAlignment="1">
      <alignment horizontal="right"/>
    </xf>
    <xf numFmtId="164" fontId="1" fillId="2" borderId="10" xfId="2" applyNumberFormat="1" applyFont="1" applyFill="1" applyBorder="1" applyAlignment="1">
      <alignment horizontal="center" vertical="center"/>
    </xf>
    <xf numFmtId="164" fontId="1" fillId="2" borderId="13" xfId="2" applyNumberFormat="1" applyFont="1" applyFill="1" applyBorder="1" applyAlignment="1">
      <alignment horizontal="center" vertical="center"/>
    </xf>
    <xf numFmtId="0" fontId="0" fillId="2" borderId="9" xfId="0" applyFill="1" applyBorder="1" applyAlignment="1">
      <alignment horizontal="left"/>
    </xf>
    <xf numFmtId="0" fontId="0" fillId="2" borderId="1" xfId="0" applyFill="1" applyBorder="1" applyAlignment="1">
      <alignment horizontal="left"/>
    </xf>
    <xf numFmtId="164" fontId="0" fillId="3" borderId="1" xfId="2" applyNumberFormat="1" applyFont="1" applyFill="1" applyBorder="1" applyAlignment="1">
      <alignment horizontal="center"/>
    </xf>
    <xf numFmtId="0" fontId="4" fillId="2" borderId="41" xfId="0" applyFont="1" applyFill="1" applyBorder="1"/>
    <xf numFmtId="0" fontId="4" fillId="2" borderId="43" xfId="0" applyFont="1" applyFill="1" applyBorder="1"/>
    <xf numFmtId="0" fontId="4" fillId="2" borderId="42" xfId="0" applyFont="1" applyFill="1" applyBorder="1"/>
    <xf numFmtId="0" fontId="4" fillId="2" borderId="48" xfId="0" applyFont="1" applyFill="1" applyBorder="1"/>
    <xf numFmtId="0" fontId="4" fillId="11" borderId="2" xfId="0" applyFont="1" applyFill="1" applyBorder="1" applyAlignment="1">
      <alignment horizontal="left"/>
    </xf>
    <xf numFmtId="0" fontId="4" fillId="2" borderId="31" xfId="0" applyFont="1" applyFill="1" applyBorder="1" applyAlignment="1">
      <alignment horizontal="left"/>
    </xf>
    <xf numFmtId="0" fontId="4" fillId="2" borderId="25" xfId="0" applyFont="1" applyFill="1" applyBorder="1" applyAlignment="1">
      <alignment horizontal="left"/>
    </xf>
    <xf numFmtId="0" fontId="4" fillId="2" borderId="30" xfId="0" applyFont="1" applyFill="1" applyBorder="1" applyAlignment="1">
      <alignment horizontal="left"/>
    </xf>
    <xf numFmtId="0" fontId="4" fillId="2" borderId="6" xfId="0" applyFont="1" applyFill="1" applyBorder="1"/>
    <xf numFmtId="0" fontId="4" fillId="2" borderId="17" xfId="0" applyFont="1" applyFill="1" applyBorder="1"/>
    <xf numFmtId="164" fontId="0" fillId="11" borderId="51" xfId="2" applyNumberFormat="1" applyFont="1" applyFill="1" applyBorder="1" applyAlignment="1">
      <alignment horizontal="center"/>
    </xf>
    <xf numFmtId="0" fontId="1" fillId="2" borderId="25" xfId="0" applyFont="1" applyFill="1" applyBorder="1" applyAlignment="1">
      <alignment horizontal="left"/>
    </xf>
    <xf numFmtId="0" fontId="1" fillId="2" borderId="7" xfId="0" applyFont="1" applyFill="1" applyBorder="1" applyAlignment="1">
      <alignment horizontal="left"/>
    </xf>
    <xf numFmtId="0" fontId="11" fillId="2" borderId="39" xfId="0" applyFont="1" applyFill="1" applyBorder="1" applyAlignment="1">
      <alignment horizontal="left"/>
    </xf>
    <xf numFmtId="0" fontId="0" fillId="10" borderId="1" xfId="0" applyFill="1" applyBorder="1" applyAlignment="1">
      <alignment horizontal="center"/>
    </xf>
    <xf numFmtId="0" fontId="0" fillId="6" borderId="12" xfId="0" applyFill="1" applyBorder="1" applyAlignment="1">
      <alignment horizontal="center"/>
    </xf>
    <xf numFmtId="0" fontId="0" fillId="6" borderId="1" xfId="0" applyFill="1" applyBorder="1" applyAlignment="1">
      <alignment horizontal="center"/>
    </xf>
    <xf numFmtId="0" fontId="0" fillId="9" borderId="1" xfId="0" applyFill="1" applyBorder="1" applyAlignment="1">
      <alignment horizontal="center"/>
    </xf>
    <xf numFmtId="0" fontId="0" fillId="9" borderId="12" xfId="0" applyFill="1" applyBorder="1" applyAlignment="1">
      <alignment horizontal="center"/>
    </xf>
    <xf numFmtId="0" fontId="1" fillId="2" borderId="12" xfId="0" applyFont="1" applyFill="1" applyBorder="1" applyAlignment="1">
      <alignment horizontal="left"/>
    </xf>
    <xf numFmtId="0" fontId="0" fillId="11" borderId="5" xfId="0" applyFill="1" applyBorder="1" applyAlignment="1">
      <alignment horizontal="center"/>
    </xf>
    <xf numFmtId="164" fontId="0" fillId="11" borderId="5" xfId="2" applyNumberFormat="1" applyFont="1" applyFill="1" applyBorder="1" applyAlignment="1">
      <alignment horizontal="center"/>
    </xf>
    <xf numFmtId="164" fontId="0" fillId="2" borderId="5" xfId="2" applyNumberFormat="1" applyFont="1" applyFill="1" applyBorder="1" applyAlignment="1">
      <alignment horizontal="center" vertical="center"/>
    </xf>
    <xf numFmtId="164" fontId="0" fillId="2" borderId="51" xfId="2" applyNumberFormat="1" applyFont="1" applyFill="1" applyBorder="1" applyAlignment="1">
      <alignment horizontal="center" vertical="center"/>
    </xf>
    <xf numFmtId="164" fontId="1" fillId="2" borderId="8" xfId="2" applyNumberFormat="1" applyFont="1" applyFill="1" applyBorder="1" applyAlignment="1">
      <alignment horizontal="center" vertical="center"/>
    </xf>
    <xf numFmtId="164" fontId="1" fillId="2" borderId="52" xfId="2" applyNumberFormat="1" applyFont="1" applyFill="1" applyBorder="1" applyAlignment="1">
      <alignment horizontal="center" vertical="center"/>
    </xf>
    <xf numFmtId="0" fontId="0" fillId="2" borderId="47" xfId="0" applyFill="1" applyBorder="1" applyAlignment="1">
      <alignment horizontal="left"/>
    </xf>
    <xf numFmtId="0" fontId="0" fillId="2" borderId="51" xfId="0" applyFill="1" applyBorder="1" applyAlignment="1">
      <alignment horizontal="left"/>
    </xf>
    <xf numFmtId="0" fontId="0" fillId="11" borderId="51" xfId="0" applyFill="1" applyBorder="1" applyAlignment="1">
      <alignment horizontal="center"/>
    </xf>
    <xf numFmtId="0" fontId="4" fillId="2" borderId="46" xfId="0" applyFont="1" applyFill="1" applyBorder="1"/>
    <xf numFmtId="0" fontId="4" fillId="2" borderId="34" xfId="0" applyFont="1" applyFill="1" applyBorder="1"/>
    <xf numFmtId="164" fontId="0" fillId="2" borderId="8" xfId="2" applyNumberFormat="1" applyFont="1" applyFill="1" applyBorder="1" applyAlignment="1">
      <alignment horizontal="center" vertical="center"/>
    </xf>
    <xf numFmtId="164" fontId="0" fillId="2" borderId="52" xfId="2" applyNumberFormat="1" applyFont="1" applyFill="1" applyBorder="1" applyAlignment="1">
      <alignment horizontal="center" vertical="center"/>
    </xf>
    <xf numFmtId="0" fontId="0" fillId="2" borderId="4" xfId="0" applyFill="1" applyBorder="1" applyAlignment="1">
      <alignment horizontal="left"/>
    </xf>
    <xf numFmtId="0" fontId="0" fillId="2" borderId="5" xfId="0" applyFill="1" applyBorder="1" applyAlignment="1">
      <alignment horizontal="left"/>
    </xf>
    <xf numFmtId="0" fontId="4" fillId="2" borderId="32" xfId="0" applyFont="1" applyFill="1" applyBorder="1" applyAlignment="1">
      <alignment horizontal="left"/>
    </xf>
    <xf numFmtId="0" fontId="4" fillId="2" borderId="33" xfId="0" applyFont="1" applyFill="1" applyBorder="1" applyAlignment="1">
      <alignment horizontal="left"/>
    </xf>
    <xf numFmtId="0" fontId="4" fillId="2" borderId="34" xfId="0" applyFont="1" applyFill="1" applyBorder="1" applyAlignment="1">
      <alignment horizontal="left"/>
    </xf>
    <xf numFmtId="0" fontId="1" fillId="2" borderId="30" xfId="0" applyFont="1" applyFill="1" applyBorder="1" applyAlignment="1">
      <alignment horizontal="left"/>
    </xf>
    <xf numFmtId="0" fontId="1" fillId="2" borderId="3" xfId="0" applyFont="1" applyFill="1" applyBorder="1" applyAlignment="1">
      <alignment horizontal="left"/>
    </xf>
    <xf numFmtId="0" fontId="1" fillId="2" borderId="31" xfId="0" applyFont="1" applyFill="1" applyBorder="1" applyAlignment="1">
      <alignment horizontal="left"/>
    </xf>
    <xf numFmtId="0" fontId="1" fillId="2" borderId="15" xfId="0" applyFont="1" applyFill="1" applyBorder="1" applyAlignment="1">
      <alignment horizontal="left"/>
    </xf>
    <xf numFmtId="0" fontId="0" fillId="3" borderId="6" xfId="0" applyFill="1" applyBorder="1" applyAlignment="1">
      <alignment horizontal="left"/>
    </xf>
    <xf numFmtId="0" fontId="0" fillId="3" borderId="16" xfId="0" applyFill="1" applyBorder="1" applyAlignment="1">
      <alignment horizontal="left"/>
    </xf>
    <xf numFmtId="0" fontId="0" fillId="3" borderId="17" xfId="0" applyFill="1" applyBorder="1" applyAlignment="1">
      <alignment horizontal="left"/>
    </xf>
    <xf numFmtId="0" fontId="1" fillId="2" borderId="9" xfId="0" applyFont="1" applyFill="1" applyBorder="1" applyAlignment="1">
      <alignment horizontal="left"/>
    </xf>
    <xf numFmtId="0" fontId="1" fillId="2" borderId="10" xfId="0" applyFont="1" applyFill="1" applyBorder="1" applyAlignment="1">
      <alignment horizontal="center"/>
    </xf>
    <xf numFmtId="0" fontId="1" fillId="2" borderId="3" xfId="0" applyFont="1" applyFill="1" applyBorder="1" applyAlignment="1">
      <alignment horizontal="center"/>
    </xf>
    <xf numFmtId="14" fontId="0" fillId="3" borderId="2" xfId="0" applyNumberFormat="1" applyFill="1" applyBorder="1" applyAlignment="1">
      <alignment horizontal="left"/>
    </xf>
    <xf numFmtId="14" fontId="0" fillId="3" borderId="23" xfId="0" applyNumberFormat="1" applyFill="1" applyBorder="1" applyAlignment="1">
      <alignment horizontal="left"/>
    </xf>
    <xf numFmtId="49" fontId="0" fillId="11" borderId="6" xfId="0" applyNumberFormat="1" applyFill="1" applyBorder="1" applyAlignment="1" applyProtection="1">
      <alignment horizontal="center"/>
      <protection locked="0"/>
    </xf>
    <xf numFmtId="49" fontId="0" fillId="11" borderId="16" xfId="0" applyNumberFormat="1" applyFill="1" applyBorder="1" applyAlignment="1" applyProtection="1">
      <alignment horizontal="center"/>
      <protection locked="0"/>
    </xf>
    <xf numFmtId="49" fontId="0" fillId="11" borderId="7" xfId="0" applyNumberFormat="1" applyFill="1" applyBorder="1" applyAlignment="1" applyProtection="1">
      <alignment horizontal="center"/>
      <protection locked="0"/>
    </xf>
    <xf numFmtId="0" fontId="1" fillId="3" borderId="0" xfId="0" applyFont="1" applyFill="1" applyAlignment="1">
      <alignment horizontal="left"/>
    </xf>
    <xf numFmtId="0" fontId="0" fillId="2" borderId="0" xfId="0" applyFill="1" applyAlignment="1">
      <alignment horizontal="left"/>
    </xf>
    <xf numFmtId="0" fontId="1" fillId="2" borderId="2" xfId="0" applyFont="1" applyFill="1" applyBorder="1" applyAlignment="1">
      <alignment horizontal="left"/>
    </xf>
    <xf numFmtId="0" fontId="1" fillId="2" borderId="14" xfId="0" applyFont="1" applyFill="1" applyBorder="1" applyAlignment="1">
      <alignment horizontal="left"/>
    </xf>
    <xf numFmtId="0" fontId="1" fillId="2" borderId="19" xfId="0" applyFont="1" applyFill="1" applyBorder="1" applyAlignment="1">
      <alignment horizontal="left"/>
    </xf>
    <xf numFmtId="0" fontId="1" fillId="2" borderId="18" xfId="0" applyFont="1" applyFill="1" applyBorder="1" applyAlignment="1">
      <alignment horizontal="left"/>
    </xf>
    <xf numFmtId="0" fontId="1" fillId="2" borderId="32" xfId="0" applyFont="1" applyFill="1" applyBorder="1" applyAlignment="1">
      <alignment horizontal="center"/>
    </xf>
    <xf numFmtId="0" fontId="1" fillId="2" borderId="33" xfId="0" applyFont="1" applyFill="1" applyBorder="1" applyAlignment="1">
      <alignment horizontal="center"/>
    </xf>
    <xf numFmtId="0" fontId="1" fillId="2" borderId="34" xfId="0" applyFont="1" applyFill="1" applyBorder="1" applyAlignment="1">
      <alignment horizontal="center"/>
    </xf>
  </cellXfs>
  <cellStyles count="3">
    <cellStyle name="Comma" xfId="2" builtinId="3"/>
    <cellStyle name="Hyperlink" xfId="1" builtinId="8"/>
    <cellStyle name="Normal" xfId="0" builtinId="0"/>
  </cellStyles>
  <dxfs count="36">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8" tint="0.39994506668294322"/>
        </patternFill>
      </fill>
    </dxf>
    <dxf>
      <fill>
        <patternFill>
          <bgColor theme="6" tint="0.59996337778862885"/>
        </patternFill>
      </fill>
    </dxf>
    <dxf>
      <fill>
        <patternFill>
          <bgColor theme="3" tint="0.499984740745262"/>
        </patternFill>
      </fill>
    </dxf>
    <dxf>
      <fill>
        <patternFill>
          <bgColor theme="3" tint="0.499984740745262"/>
        </patternFill>
      </fill>
    </dxf>
    <dxf>
      <fill>
        <patternFill>
          <bgColor theme="8" tint="0.39994506668294322"/>
        </patternFill>
      </fill>
    </dxf>
    <dxf>
      <fill>
        <patternFill>
          <bgColor theme="6" tint="0.59996337778862885"/>
        </patternFill>
      </fill>
    </dxf>
    <dxf>
      <fill>
        <patternFill>
          <bgColor theme="3" tint="0.499984740745262"/>
        </patternFill>
      </fill>
    </dxf>
    <dxf>
      <fill>
        <patternFill>
          <bgColor theme="8" tint="0.39994506668294322"/>
        </patternFill>
      </fill>
    </dxf>
    <dxf>
      <fill>
        <patternFill>
          <bgColor theme="6" tint="0.59996337778862885"/>
        </patternFill>
      </fill>
    </dxf>
    <dxf>
      <fill>
        <patternFill>
          <bgColor theme="3" tint="0.749961851863155"/>
        </patternFill>
      </fill>
    </dxf>
    <dxf>
      <fill>
        <patternFill>
          <bgColor theme="9" tint="0.59996337778862885"/>
        </patternFill>
      </fill>
    </dxf>
    <dxf>
      <fill>
        <patternFill>
          <bgColor theme="8" tint="0.59996337778862885"/>
        </patternFill>
      </fill>
    </dxf>
    <dxf>
      <fill>
        <patternFill>
          <bgColor theme="9" tint="0.59996337778862885"/>
        </patternFill>
      </fill>
    </dxf>
    <dxf>
      <fill>
        <patternFill>
          <bgColor theme="3" tint="0.749961851863155"/>
        </patternFill>
      </fill>
    </dxf>
    <dxf>
      <fill>
        <patternFill>
          <bgColor theme="8" tint="0.59996337778862885"/>
        </patternFill>
      </fill>
    </dxf>
  </dxfs>
  <tableStyles count="0" defaultTableStyle="TableStyleMedium2" defaultPivotStyle="PivotStyleLight16"/>
  <colors>
    <mruColors>
      <color rgb="FFFFF1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https://mcusercontent.com/7cd566c12a599212b3f20d1f2/images/03c9ac60-0da6-af34-f41f-cda4c0a345b0.png" TargetMode="External"/><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120157</xdr:colOff>
      <xdr:row>0</xdr:row>
      <xdr:rowOff>35827</xdr:rowOff>
    </xdr:from>
    <xdr:to>
      <xdr:col>22</xdr:col>
      <xdr:colOff>519725</xdr:colOff>
      <xdr:row>2</xdr:row>
      <xdr:rowOff>116478</xdr:rowOff>
    </xdr:to>
    <xdr:pic>
      <xdr:nvPicPr>
        <xdr:cNvPr id="2" name="Grafik 1">
          <a:extLst>
            <a:ext uri="{FF2B5EF4-FFF2-40B4-BE49-F238E27FC236}">
              <a16:creationId xmlns:a16="http://schemas.microsoft.com/office/drawing/2014/main" id="{049568C6-D767-96BC-969A-8DA532C588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65039" y="35827"/>
          <a:ext cx="2260134" cy="5634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555733</xdr:colOff>
      <xdr:row>0</xdr:row>
      <xdr:rowOff>25172</xdr:rowOff>
    </xdr:from>
    <xdr:to>
      <xdr:col>11</xdr:col>
      <xdr:colOff>211138</xdr:colOff>
      <xdr:row>2</xdr:row>
      <xdr:rowOff>97243</xdr:rowOff>
    </xdr:to>
    <xdr:pic>
      <xdr:nvPicPr>
        <xdr:cNvPr id="3" name="Grafik 2">
          <a:extLst>
            <a:ext uri="{FF2B5EF4-FFF2-40B4-BE49-F238E27FC236}">
              <a16:creationId xmlns:a16="http://schemas.microsoft.com/office/drawing/2014/main" id="{2A63DEE8-9D8E-6E87-C308-1DD4ED3DA8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77162" y="25172"/>
          <a:ext cx="2166597" cy="561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579808</xdr:colOff>
      <xdr:row>0</xdr:row>
      <xdr:rowOff>0</xdr:rowOff>
    </xdr:from>
    <xdr:to>
      <xdr:col>15</xdr:col>
      <xdr:colOff>277559</xdr:colOff>
      <xdr:row>3</xdr:row>
      <xdr:rowOff>99401</xdr:rowOff>
    </xdr:to>
    <xdr:pic>
      <xdr:nvPicPr>
        <xdr:cNvPr id="4" name="Grafik 3">
          <a:extLst>
            <a:ext uri="{FF2B5EF4-FFF2-40B4-BE49-F238E27FC236}">
              <a16:creationId xmlns:a16="http://schemas.microsoft.com/office/drawing/2014/main" id="{270A8AC4-A390-CB80-9F7F-BDEBCD926A52}"/>
            </a:ext>
          </a:extLst>
        </xdr:cNvPr>
        <xdr:cNvPicPr>
          <a:picLocks noChangeAspect="1" noChangeArrowheads="1"/>
        </xdr:cNvPicPr>
      </xdr:nvPicPr>
      <xdr:blipFill>
        <a:blip xmlns:r="http://schemas.openxmlformats.org/officeDocument/2006/relationships" r:link="rId3">
          <a:extLst>
            <a:ext uri="{28A0092B-C50C-407E-A947-70E740481C1C}">
              <a14:useLocalDpi xmlns:a14="http://schemas.microsoft.com/office/drawing/2010/main" val="0"/>
            </a:ext>
          </a:extLst>
        </a:blip>
        <a:srcRect/>
        <a:stretch>
          <a:fillRect/>
        </a:stretch>
      </xdr:blipFill>
      <xdr:spPr bwMode="auto">
        <a:xfrm>
          <a:off x="6093659" y="0"/>
          <a:ext cx="933043" cy="776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iner Zwicklhuber" id="{0C1739C3-A62F-421D-BD75-C865F3ADE5F5}" userId="b01f15fa30cb26f7" providerId="Windows Live"/>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L8" dT="2026-04-25T17:16:43.69" personId="{0C1739C3-A62F-421D-BD75-C865F3ADE5F5}" id="{042630A9-41E4-42AB-814D-E39C201D4338}">
    <text>▼ Wähle aus, ob das Heim Team als A, B oder C spielt. 
Info: Es beginnt B gegen C. Schiri: A</text>
  </threadedComment>
  <threadedComment ref="L18" dT="2026-04-25T17:17:52.45" personId="{0C1739C3-A62F-421D-BD75-C865F3ADE5F5}" id="{2084C6D7-6EB1-4BE8-BFC9-022A7715315E}">
    <text xml:space="preserve">▼ Wähle aus, ob das Gast 1 als A, B oder C spielt. </text>
  </threadedComment>
  <threadedComment ref="L28" dT="2026-04-25T17:17:52.48" personId="{0C1739C3-A62F-421D-BD75-C865F3ADE5F5}" id="{00195A3F-889E-41DE-A61E-847FB81594EC}">
    <text xml:space="preserve">▼ Wähle aus, ob das Gast 2 als A, B oder C spielt. </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volleynet.at/beach/bewerbe/Rangliste/phase/Mixed%202%20vs.%202/" TargetMode="External"/><Relationship Id="rId7" Type="http://schemas.openxmlformats.org/officeDocument/2006/relationships/comments" Target="../comments1.xml"/><Relationship Id="rId2" Type="http://schemas.openxmlformats.org/officeDocument/2006/relationships/hyperlink" Target="https://www.volleynet.at/beach/bewerbe/Rangliste/phase/Setzliste%20Austrian%20Beach%20Volleyball%20League%20Herren/" TargetMode="External"/><Relationship Id="rId1" Type="http://schemas.openxmlformats.org/officeDocument/2006/relationships/hyperlink" Target="https://www.volleynet.at/beach/bewerbe/Rangliste/phase/Setzliste%20Austrian%20Beach%20Volleyball%20League%20Damen/"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ooevv.volleynet.at/Admin/Login" TargetMode="External"/><Relationship Id="rId7" Type="http://schemas.openxmlformats.org/officeDocument/2006/relationships/printerSettings" Target="../printerSettings/printerSettings2.bin"/><Relationship Id="rId2" Type="http://schemas.openxmlformats.org/officeDocument/2006/relationships/hyperlink" Target="https://www.volleynet.at/cms/wp-content/uploads/2023/03/ANLAGE-9_OeVV-Durchfuehrungsbestimmungen-Austrian-Beach-Volleyball-League.pdf" TargetMode="External"/><Relationship Id="rId1" Type="http://schemas.openxmlformats.org/officeDocument/2006/relationships/hyperlink" Target="https://www.volleynet.at/abvl/" TargetMode="External"/><Relationship Id="rId6" Type="http://schemas.openxmlformats.org/officeDocument/2006/relationships/hyperlink" Target="mailto:Rainer@zwick.click" TargetMode="External"/><Relationship Id="rId5" Type="http://schemas.openxmlformats.org/officeDocument/2006/relationships/hyperlink" Target="mailto:beach.liga@ooe-volleyball.at" TargetMode="External"/><Relationship Id="rId4" Type="http://schemas.openxmlformats.org/officeDocument/2006/relationships/hyperlink" Target="https://www.volleynet.at/anmeldu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E1ECE-BE30-400A-88B8-A27A83E5040B}">
  <sheetPr>
    <pageSetUpPr fitToPage="1"/>
  </sheetPr>
  <dimension ref="A2:AG79"/>
  <sheetViews>
    <sheetView showZeros="0" tabSelected="1" topLeftCell="A22" zoomScale="115" zoomScaleNormal="115" workbookViewId="0">
      <selection activeCell="D80" sqref="D80"/>
    </sheetView>
  </sheetViews>
  <sheetFormatPr defaultColWidth="11.36328125" defaultRowHeight="14.5" x14ac:dyDescent="0.35"/>
  <cols>
    <col min="1" max="1" width="6.1796875" customWidth="1"/>
    <col min="2" max="2" width="8.81640625" customWidth="1"/>
    <col min="3" max="3" width="13.26953125" customWidth="1"/>
    <col min="4" max="4" width="6.81640625" customWidth="1"/>
    <col min="5" max="5" width="9.7265625" customWidth="1"/>
    <col min="6" max="6" width="3.36328125" customWidth="1"/>
    <col min="7" max="7" width="5.7265625" customWidth="1"/>
    <col min="8" max="8" width="5.81640625" customWidth="1"/>
    <col min="9" max="10" width="3.36328125" customWidth="1"/>
    <col min="11" max="11" width="4.26953125" customWidth="1"/>
    <col min="12" max="12" width="4.36328125" customWidth="1"/>
    <col min="13" max="13" width="8.6328125" customWidth="1"/>
    <col min="14" max="14" width="5.7265625" customWidth="1"/>
    <col min="15" max="15" width="5" customWidth="1"/>
    <col min="16" max="16" width="6.1796875" customWidth="1"/>
    <col min="17" max="17" width="5.81640625" customWidth="1"/>
    <col min="18" max="18" width="6.81640625" customWidth="1"/>
    <col min="19" max="19" width="6.36328125" customWidth="1"/>
    <col min="20" max="20" width="4" customWidth="1"/>
    <col min="21" max="21" width="3.36328125" customWidth="1"/>
    <col min="22" max="22" width="6" customWidth="1"/>
    <col min="23" max="23" width="13.26953125" bestFit="1" customWidth="1"/>
    <col min="24" max="24" width="9.26953125" customWidth="1"/>
    <col min="25" max="25" width="10.453125" bestFit="1" customWidth="1"/>
    <col min="26" max="27" width="11.453125" customWidth="1"/>
  </cols>
  <sheetData>
    <row r="2" spans="1:25" ht="23.5" x14ac:dyDescent="0.55000000000000004">
      <c r="A2" s="13" t="s">
        <v>141</v>
      </c>
    </row>
    <row r="3" spans="1:25" ht="15.5" customHeight="1" thickBot="1" x14ac:dyDescent="0.4"/>
    <row r="4" spans="1:25" ht="15.5" customHeight="1" x14ac:dyDescent="0.35">
      <c r="A4" s="214" t="s">
        <v>0</v>
      </c>
      <c r="B4" s="215"/>
      <c r="C4" s="245" t="s">
        <v>94</v>
      </c>
      <c r="D4" s="246"/>
      <c r="E4" s="246"/>
      <c r="F4" s="246"/>
      <c r="G4" s="246"/>
      <c r="H4" s="246"/>
      <c r="I4" s="246"/>
      <c r="J4" s="247"/>
      <c r="L4" s="175" t="s">
        <v>81</v>
      </c>
      <c r="M4" s="176"/>
      <c r="N4" s="176"/>
      <c r="O4" s="167" t="s">
        <v>1</v>
      </c>
      <c r="P4" s="168"/>
      <c r="Q4" s="168"/>
      <c r="R4" s="168"/>
      <c r="S4" s="168"/>
      <c r="T4" s="168"/>
      <c r="U4" s="168"/>
      <c r="V4" s="168"/>
      <c r="W4" s="169"/>
      <c r="X4" s="57"/>
      <c r="Y4" s="57"/>
    </row>
    <row r="5" spans="1:25" ht="15.5" customHeight="1" x14ac:dyDescent="0.35">
      <c r="A5" s="241" t="s">
        <v>2</v>
      </c>
      <c r="B5" s="242"/>
      <c r="C5" s="251"/>
      <c r="D5" s="252"/>
      <c r="E5" s="252"/>
      <c r="F5" s="142" t="s">
        <v>3</v>
      </c>
      <c r="G5" s="142"/>
      <c r="H5" s="129"/>
      <c r="I5" s="130"/>
      <c r="J5" s="131"/>
      <c r="L5" s="159" t="s">
        <v>82</v>
      </c>
      <c r="M5" s="160"/>
      <c r="N5" s="160"/>
      <c r="O5" s="151" t="s">
        <v>4</v>
      </c>
      <c r="P5" s="152"/>
      <c r="Q5" s="152"/>
      <c r="R5" s="152"/>
      <c r="S5" s="152"/>
      <c r="T5" s="152"/>
      <c r="U5" s="152"/>
      <c r="V5" s="152"/>
      <c r="W5" s="153"/>
      <c r="X5" s="57"/>
      <c r="Y5" s="57"/>
    </row>
    <row r="6" spans="1:25" ht="15.5" customHeight="1" thickBot="1" x14ac:dyDescent="0.4">
      <c r="A6" s="243" t="s">
        <v>5</v>
      </c>
      <c r="B6" s="244"/>
      <c r="C6" s="126" t="s">
        <v>6</v>
      </c>
      <c r="D6" s="127"/>
      <c r="E6" s="127"/>
      <c r="F6" s="127"/>
      <c r="G6" s="127"/>
      <c r="H6" s="127"/>
      <c r="I6" s="127"/>
      <c r="J6" s="128"/>
      <c r="L6" s="146" t="s">
        <v>7</v>
      </c>
      <c r="M6" s="147"/>
      <c r="N6" s="147"/>
      <c r="O6" s="148" t="s">
        <v>8</v>
      </c>
      <c r="P6" s="149"/>
      <c r="Q6" s="149"/>
      <c r="R6" s="149"/>
      <c r="S6" s="149"/>
      <c r="T6" s="149"/>
      <c r="U6" s="149"/>
      <c r="V6" s="149"/>
      <c r="W6" s="150"/>
      <c r="X6" s="58"/>
      <c r="Y6" s="58"/>
    </row>
    <row r="7" spans="1:25" ht="5.75" customHeight="1" thickBot="1" x14ac:dyDescent="0.4">
      <c r="A7" s="26"/>
      <c r="B7" s="27"/>
      <c r="C7" s="11"/>
      <c r="D7" s="11"/>
      <c r="E7" s="11"/>
      <c r="F7" s="11"/>
      <c r="G7" s="11"/>
    </row>
    <row r="8" spans="1:25" ht="15.5" customHeight="1" thickBot="1" x14ac:dyDescent="0.4">
      <c r="A8" s="154" t="s">
        <v>9</v>
      </c>
      <c r="B8" s="155"/>
      <c r="C8" s="143" t="s">
        <v>108</v>
      </c>
      <c r="D8" s="144"/>
      <c r="E8" s="144"/>
      <c r="F8" s="144"/>
      <c r="G8" s="144"/>
      <c r="H8" s="144"/>
      <c r="I8" s="144"/>
      <c r="J8" s="145"/>
      <c r="K8" s="22"/>
      <c r="L8" s="156" t="s">
        <v>95</v>
      </c>
      <c r="M8" s="157"/>
      <c r="N8" s="157"/>
      <c r="O8" s="157"/>
      <c r="P8" s="157"/>
      <c r="Q8" s="157"/>
      <c r="R8" s="157"/>
      <c r="S8" s="157"/>
      <c r="T8" s="157"/>
      <c r="U8" s="157"/>
      <c r="V8" s="157"/>
      <c r="W8" s="158"/>
    </row>
    <row r="9" spans="1:25" x14ac:dyDescent="0.35">
      <c r="A9" s="248" t="s">
        <v>10</v>
      </c>
      <c r="B9" s="194"/>
      <c r="C9" s="142" t="s">
        <v>11</v>
      </c>
      <c r="D9" s="142"/>
      <c r="E9" s="142"/>
      <c r="F9" s="142" t="s">
        <v>12</v>
      </c>
      <c r="G9" s="142"/>
      <c r="H9" s="142" t="s">
        <v>13</v>
      </c>
      <c r="I9" s="142"/>
      <c r="J9" s="249"/>
      <c r="L9" s="154" t="s">
        <v>14</v>
      </c>
      <c r="M9" s="155"/>
      <c r="N9" s="141" t="s">
        <v>11</v>
      </c>
      <c r="O9" s="141"/>
      <c r="P9" s="141"/>
      <c r="Q9" s="141"/>
      <c r="R9" s="141" t="s">
        <v>12</v>
      </c>
      <c r="S9" s="141"/>
      <c r="T9" s="141" t="s">
        <v>13</v>
      </c>
      <c r="U9" s="141"/>
      <c r="V9" s="141"/>
      <c r="W9" s="4" t="s">
        <v>15</v>
      </c>
    </row>
    <row r="10" spans="1:25" x14ac:dyDescent="0.35">
      <c r="A10" s="200" t="s">
        <v>16</v>
      </c>
      <c r="B10" s="201"/>
      <c r="C10" s="165" t="s">
        <v>130</v>
      </c>
      <c r="D10" s="165"/>
      <c r="E10" s="165"/>
      <c r="F10" s="202">
        <v>0</v>
      </c>
      <c r="G10" s="202"/>
      <c r="H10" s="161">
        <f>SUM(F10+F11)</f>
        <v>0</v>
      </c>
      <c r="I10" s="161"/>
      <c r="J10" s="183"/>
      <c r="L10" s="200" t="s">
        <v>87</v>
      </c>
      <c r="M10" s="201"/>
      <c r="N10" s="165" t="s">
        <v>134</v>
      </c>
      <c r="O10" s="165"/>
      <c r="P10" s="165"/>
      <c r="Q10" s="165"/>
      <c r="R10" s="202">
        <v>0</v>
      </c>
      <c r="S10" s="202"/>
      <c r="T10" s="161">
        <f>SUM(R10+R11)</f>
        <v>0</v>
      </c>
      <c r="U10" s="161"/>
      <c r="V10" s="161"/>
      <c r="W10" s="198">
        <f>T10+H10</f>
        <v>0</v>
      </c>
    </row>
    <row r="11" spans="1:25" ht="15" thickBot="1" x14ac:dyDescent="0.4">
      <c r="A11" s="162" t="s">
        <v>17</v>
      </c>
      <c r="B11" s="163"/>
      <c r="C11" s="166" t="s">
        <v>131</v>
      </c>
      <c r="D11" s="166"/>
      <c r="E11" s="166"/>
      <c r="F11" s="164">
        <v>0</v>
      </c>
      <c r="G11" s="164"/>
      <c r="H11" s="118"/>
      <c r="I11" s="118"/>
      <c r="J11" s="122"/>
      <c r="L11" s="162" t="s">
        <v>88</v>
      </c>
      <c r="M11" s="163"/>
      <c r="N11" s="166" t="s">
        <v>135</v>
      </c>
      <c r="O11" s="166"/>
      <c r="P11" s="166"/>
      <c r="Q11" s="166"/>
      <c r="R11" s="164">
        <v>0</v>
      </c>
      <c r="S11" s="164"/>
      <c r="T11" s="118"/>
      <c r="U11" s="118"/>
      <c r="V11" s="118"/>
      <c r="W11" s="199"/>
    </row>
    <row r="12" spans="1:25" ht="13" customHeight="1" thickBot="1" x14ac:dyDescent="0.4">
      <c r="A12" s="124" t="s">
        <v>142</v>
      </c>
      <c r="B12" s="125"/>
      <c r="C12" s="123" t="s">
        <v>145</v>
      </c>
      <c r="D12" s="123"/>
      <c r="E12" s="123"/>
      <c r="F12" s="117" t="s">
        <v>143</v>
      </c>
      <c r="G12" s="118"/>
      <c r="H12" s="117" t="s">
        <v>143</v>
      </c>
      <c r="I12" s="118"/>
      <c r="J12" s="122"/>
      <c r="L12" s="124" t="s">
        <v>144</v>
      </c>
      <c r="M12" s="125"/>
      <c r="N12" s="114" t="s">
        <v>162</v>
      </c>
      <c r="O12" s="115"/>
      <c r="P12" s="115"/>
      <c r="Q12" s="116"/>
      <c r="R12" s="117" t="s">
        <v>143</v>
      </c>
      <c r="S12" s="118"/>
      <c r="T12" s="117" t="s">
        <v>143</v>
      </c>
      <c r="U12" s="118"/>
      <c r="V12" s="118"/>
      <c r="W12" s="80" t="s">
        <v>143</v>
      </c>
    </row>
    <row r="13" spans="1:25" ht="15" thickBot="1" x14ac:dyDescent="0.4">
      <c r="A13" s="238" t="s">
        <v>18</v>
      </c>
      <c r="B13" s="239"/>
      <c r="C13" s="239"/>
      <c r="D13" s="239"/>
      <c r="E13" s="239"/>
      <c r="F13" s="239"/>
      <c r="G13" s="239"/>
      <c r="H13" s="239"/>
      <c r="I13" s="239"/>
      <c r="J13" s="240"/>
      <c r="K13" s="28"/>
      <c r="L13" s="238" t="s">
        <v>19</v>
      </c>
      <c r="M13" s="239"/>
      <c r="N13" s="239"/>
      <c r="O13" s="239"/>
      <c r="P13" s="239"/>
      <c r="Q13" s="239"/>
      <c r="R13" s="239"/>
      <c r="S13" s="239"/>
      <c r="T13" s="239"/>
      <c r="U13" s="239"/>
      <c r="V13" s="239"/>
      <c r="W13" s="240"/>
    </row>
    <row r="14" spans="1:25" ht="12.5" customHeight="1" x14ac:dyDescent="0.35">
      <c r="A14" s="236" t="s">
        <v>16</v>
      </c>
      <c r="B14" s="237"/>
      <c r="C14" s="253" t="str">
        <f>C10</f>
        <v>&lt;&lt;Heim - Spieler 1&gt;&gt;</v>
      </c>
      <c r="D14" s="254"/>
      <c r="E14" s="255"/>
      <c r="F14" s="224">
        <f>F10</f>
        <v>0</v>
      </c>
      <c r="G14" s="224"/>
      <c r="H14" s="225">
        <f>SUM(F14+F15)</f>
        <v>0</v>
      </c>
      <c r="I14" s="225"/>
      <c r="J14" s="234"/>
      <c r="L14" s="236" t="s">
        <v>87</v>
      </c>
      <c r="M14" s="237"/>
      <c r="N14" s="223" t="str">
        <f>N10</f>
        <v>&lt;&lt;Heim - Spieler 3&gt;&gt;</v>
      </c>
      <c r="O14" s="223"/>
      <c r="P14" s="223"/>
      <c r="Q14" s="223"/>
      <c r="R14" s="224">
        <f>R10</f>
        <v>0</v>
      </c>
      <c r="S14" s="224"/>
      <c r="T14" s="225">
        <f>SUM(R14+R15)</f>
        <v>0</v>
      </c>
      <c r="U14" s="225"/>
      <c r="V14" s="225"/>
      <c r="W14" s="227">
        <f>T14+H14</f>
        <v>0</v>
      </c>
    </row>
    <row r="15" spans="1:25" ht="12.5" customHeight="1" x14ac:dyDescent="0.35">
      <c r="A15" s="229" t="s">
        <v>17</v>
      </c>
      <c r="B15" s="230"/>
      <c r="C15" s="231" t="str">
        <f>C11</f>
        <v>&lt;&lt;Heim - Spieler 2&gt;&gt;</v>
      </c>
      <c r="D15" s="231"/>
      <c r="E15" s="231"/>
      <c r="F15" s="213">
        <f>F11</f>
        <v>0</v>
      </c>
      <c r="G15" s="213"/>
      <c r="H15" s="226"/>
      <c r="I15" s="226"/>
      <c r="J15" s="235"/>
      <c r="L15" s="229" t="s">
        <v>88</v>
      </c>
      <c r="M15" s="230"/>
      <c r="N15" s="231" t="str">
        <f>N11</f>
        <v>&lt;&lt;Heim - Spieler 4&gt;&gt;</v>
      </c>
      <c r="O15" s="231"/>
      <c r="P15" s="231"/>
      <c r="Q15" s="231"/>
      <c r="R15" s="213">
        <f>R11</f>
        <v>0</v>
      </c>
      <c r="S15" s="213"/>
      <c r="T15" s="226"/>
      <c r="U15" s="226"/>
      <c r="V15" s="226"/>
      <c r="W15" s="228"/>
    </row>
    <row r="16" spans="1:25" ht="12" customHeight="1" thickBot="1" x14ac:dyDescent="0.4">
      <c r="A16" s="162" t="s">
        <v>156</v>
      </c>
      <c r="B16" s="163"/>
      <c r="C16" s="123" t="str">
        <f>C12</f>
        <v>&lt;&lt;Heim - Ersatz 1 &gt;&gt;</v>
      </c>
      <c r="D16" s="123"/>
      <c r="E16" s="123"/>
      <c r="F16" s="117" t="s">
        <v>143</v>
      </c>
      <c r="G16" s="118"/>
      <c r="H16" s="117" t="s">
        <v>143</v>
      </c>
      <c r="I16" s="118"/>
      <c r="J16" s="122"/>
      <c r="L16" s="162" t="s">
        <v>144</v>
      </c>
      <c r="M16" s="163"/>
      <c r="N16" s="123" t="str">
        <f>N12</f>
        <v>&lt;&lt;Heim - Ersatz 2 &gt;&gt;</v>
      </c>
      <c r="O16" s="123"/>
      <c r="P16" s="123"/>
      <c r="Q16" s="123"/>
      <c r="R16" s="117" t="s">
        <v>143</v>
      </c>
      <c r="S16" s="118"/>
      <c r="T16" s="117" t="s">
        <v>143</v>
      </c>
      <c r="U16" s="118"/>
      <c r="V16" s="118"/>
      <c r="W16" s="80" t="s">
        <v>143</v>
      </c>
    </row>
    <row r="17" spans="1:23" ht="8" customHeight="1" thickBot="1" x14ac:dyDescent="0.4">
      <c r="A17" s="42"/>
    </row>
    <row r="18" spans="1:23" ht="15" thickBot="1" x14ac:dyDescent="0.4">
      <c r="A18" s="214" t="s">
        <v>20</v>
      </c>
      <c r="B18" s="215"/>
      <c r="C18" s="143" t="s">
        <v>109</v>
      </c>
      <c r="D18" s="144"/>
      <c r="E18" s="144"/>
      <c r="F18" s="144"/>
      <c r="G18" s="144"/>
      <c r="H18" s="144"/>
      <c r="I18" s="144"/>
      <c r="J18" s="145"/>
      <c r="L18" s="156" t="s">
        <v>96</v>
      </c>
      <c r="M18" s="157"/>
      <c r="N18" s="157"/>
      <c r="O18" s="157"/>
      <c r="P18" s="157"/>
      <c r="Q18" s="157"/>
      <c r="R18" s="157"/>
      <c r="S18" s="157"/>
      <c r="T18" s="157"/>
      <c r="U18" s="157"/>
      <c r="V18" s="157"/>
      <c r="W18" s="158"/>
    </row>
    <row r="19" spans="1:23" x14ac:dyDescent="0.35">
      <c r="A19" s="241" t="s">
        <v>21</v>
      </c>
      <c r="B19" s="242"/>
      <c r="C19" s="180" t="s">
        <v>11</v>
      </c>
      <c r="D19" s="181"/>
      <c r="E19" s="250"/>
      <c r="F19" s="180" t="s">
        <v>12</v>
      </c>
      <c r="G19" s="250"/>
      <c r="H19" s="180" t="s">
        <v>13</v>
      </c>
      <c r="I19" s="181"/>
      <c r="J19" s="182"/>
      <c r="L19" s="214" t="s">
        <v>22</v>
      </c>
      <c r="M19" s="215"/>
      <c r="N19" s="170" t="s">
        <v>11</v>
      </c>
      <c r="O19" s="171"/>
      <c r="P19" s="171"/>
      <c r="Q19" s="172"/>
      <c r="R19" s="170" t="s">
        <v>12</v>
      </c>
      <c r="S19" s="172"/>
      <c r="T19" s="170" t="s">
        <v>13</v>
      </c>
      <c r="U19" s="171"/>
      <c r="V19" s="172"/>
      <c r="W19" s="4" t="s">
        <v>15</v>
      </c>
    </row>
    <row r="20" spans="1:23" x14ac:dyDescent="0.35">
      <c r="A20" s="200" t="s">
        <v>16</v>
      </c>
      <c r="B20" s="201"/>
      <c r="C20" s="165" t="s">
        <v>132</v>
      </c>
      <c r="D20" s="165"/>
      <c r="E20" s="165"/>
      <c r="F20" s="202">
        <v>0</v>
      </c>
      <c r="G20" s="202"/>
      <c r="H20" s="161">
        <f>SUM(F20+F21)</f>
        <v>0</v>
      </c>
      <c r="I20" s="161"/>
      <c r="J20" s="183"/>
      <c r="L20" s="200" t="s">
        <v>87</v>
      </c>
      <c r="M20" s="201"/>
      <c r="N20" s="165" t="s">
        <v>136</v>
      </c>
      <c r="O20" s="165"/>
      <c r="P20" s="165"/>
      <c r="Q20" s="165"/>
      <c r="R20" s="202">
        <v>0</v>
      </c>
      <c r="S20" s="202"/>
      <c r="T20" s="161">
        <f>SUM(R20+R21)</f>
        <v>0</v>
      </c>
      <c r="U20" s="161"/>
      <c r="V20" s="161"/>
      <c r="W20" s="198">
        <f>T20+H20</f>
        <v>0</v>
      </c>
    </row>
    <row r="21" spans="1:23" ht="15" thickBot="1" x14ac:dyDescent="0.4">
      <c r="A21" s="162" t="s">
        <v>17</v>
      </c>
      <c r="B21" s="163"/>
      <c r="C21" s="166" t="s">
        <v>133</v>
      </c>
      <c r="D21" s="166"/>
      <c r="E21" s="166"/>
      <c r="F21" s="164">
        <v>0</v>
      </c>
      <c r="G21" s="164"/>
      <c r="H21" s="118"/>
      <c r="I21" s="118"/>
      <c r="J21" s="122"/>
      <c r="L21" s="162" t="s">
        <v>88</v>
      </c>
      <c r="M21" s="163"/>
      <c r="N21" s="166" t="s">
        <v>137</v>
      </c>
      <c r="O21" s="166"/>
      <c r="P21" s="166"/>
      <c r="Q21" s="166"/>
      <c r="R21" s="164">
        <v>0</v>
      </c>
      <c r="S21" s="164"/>
      <c r="T21" s="118"/>
      <c r="U21" s="118"/>
      <c r="V21" s="118"/>
      <c r="W21" s="199"/>
    </row>
    <row r="22" spans="1:23" ht="14" customHeight="1" thickBot="1" x14ac:dyDescent="0.4">
      <c r="A22" s="124" t="s">
        <v>142</v>
      </c>
      <c r="B22" s="125"/>
      <c r="C22" s="123" t="s">
        <v>146</v>
      </c>
      <c r="D22" s="123"/>
      <c r="E22" s="123"/>
      <c r="F22" s="117" t="s">
        <v>143</v>
      </c>
      <c r="G22" s="118"/>
      <c r="H22" s="117" t="s">
        <v>143</v>
      </c>
      <c r="I22" s="118"/>
      <c r="J22" s="122"/>
      <c r="L22" s="124" t="s">
        <v>144</v>
      </c>
      <c r="M22" s="125"/>
      <c r="N22" s="114" t="s">
        <v>161</v>
      </c>
      <c r="O22" s="115"/>
      <c r="P22" s="115"/>
      <c r="Q22" s="116"/>
      <c r="R22" s="117" t="s">
        <v>143</v>
      </c>
      <c r="S22" s="118"/>
      <c r="T22" s="117" t="s">
        <v>143</v>
      </c>
      <c r="U22" s="118"/>
      <c r="V22" s="118"/>
      <c r="W22" s="80" t="s">
        <v>143</v>
      </c>
    </row>
    <row r="23" spans="1:23" ht="15" thickBot="1" x14ac:dyDescent="0.4">
      <c r="A23" s="238" t="s">
        <v>23</v>
      </c>
      <c r="B23" s="239"/>
      <c r="C23" s="239"/>
      <c r="D23" s="239"/>
      <c r="E23" s="239"/>
      <c r="F23" s="239"/>
      <c r="G23" s="239"/>
      <c r="H23" s="239"/>
      <c r="I23" s="239"/>
      <c r="J23" s="240"/>
      <c r="K23" s="29"/>
      <c r="L23" s="238" t="s">
        <v>24</v>
      </c>
      <c r="M23" s="239"/>
      <c r="N23" s="239"/>
      <c r="O23" s="239"/>
      <c r="P23" s="239"/>
      <c r="Q23" s="239"/>
      <c r="R23" s="239"/>
      <c r="S23" s="239"/>
      <c r="T23" s="239"/>
      <c r="U23" s="239"/>
      <c r="V23" s="239"/>
      <c r="W23" s="240"/>
    </row>
    <row r="24" spans="1:23" ht="12" customHeight="1" x14ac:dyDescent="0.35">
      <c r="A24" s="236" t="s">
        <v>16</v>
      </c>
      <c r="B24" s="237"/>
      <c r="C24" s="223" t="str">
        <f>C20</f>
        <v>&lt;&lt;Gast 1 - Spieler 1&gt;&gt;</v>
      </c>
      <c r="D24" s="223"/>
      <c r="E24" s="223"/>
      <c r="F24" s="224">
        <f>F20</f>
        <v>0</v>
      </c>
      <c r="G24" s="224"/>
      <c r="H24" s="225">
        <f>SUM(F24+F25)</f>
        <v>0</v>
      </c>
      <c r="I24" s="225"/>
      <c r="J24" s="234"/>
      <c r="L24" s="236" t="s">
        <v>87</v>
      </c>
      <c r="M24" s="237"/>
      <c r="N24" s="223" t="str">
        <f>N20</f>
        <v>&lt;&lt;Gast 1 - Spieler 3&gt;&gt;</v>
      </c>
      <c r="O24" s="223"/>
      <c r="P24" s="223"/>
      <c r="Q24" s="223"/>
      <c r="R24" s="224">
        <f>R20</f>
        <v>0</v>
      </c>
      <c r="S24" s="224"/>
      <c r="T24" s="225">
        <f>SUM(R24+R25)</f>
        <v>0</v>
      </c>
      <c r="U24" s="225"/>
      <c r="V24" s="225"/>
      <c r="W24" s="227">
        <f>T24+H24</f>
        <v>0</v>
      </c>
    </row>
    <row r="25" spans="1:23" ht="12" customHeight="1" x14ac:dyDescent="0.35">
      <c r="A25" s="229" t="s">
        <v>17</v>
      </c>
      <c r="B25" s="230"/>
      <c r="C25" s="231" t="str">
        <f>C21</f>
        <v>&lt;&lt;Gast 1 - Spieler 2&gt;&gt;</v>
      </c>
      <c r="D25" s="231"/>
      <c r="E25" s="231"/>
      <c r="F25" s="213">
        <f>F21</f>
        <v>0</v>
      </c>
      <c r="G25" s="213"/>
      <c r="H25" s="226"/>
      <c r="I25" s="226"/>
      <c r="J25" s="235"/>
      <c r="L25" s="229" t="s">
        <v>88</v>
      </c>
      <c r="M25" s="230"/>
      <c r="N25" s="231" t="str">
        <f>N21</f>
        <v>&lt;&lt;Gast 1 - Spieler 4&gt;&gt;</v>
      </c>
      <c r="O25" s="231"/>
      <c r="P25" s="231"/>
      <c r="Q25" s="231"/>
      <c r="R25" s="213">
        <f>R21</f>
        <v>0</v>
      </c>
      <c r="S25" s="213"/>
      <c r="T25" s="226"/>
      <c r="U25" s="226"/>
      <c r="V25" s="226"/>
      <c r="W25" s="228"/>
    </row>
    <row r="26" spans="1:23" ht="12.5" customHeight="1" thickBot="1" x14ac:dyDescent="0.4">
      <c r="A26" s="162" t="s">
        <v>142</v>
      </c>
      <c r="B26" s="163"/>
      <c r="C26" s="123" t="str">
        <f>C22</f>
        <v>&lt;&lt;Gast 1 - Ersatz 1 &gt;&gt;</v>
      </c>
      <c r="D26" s="123"/>
      <c r="E26" s="123"/>
      <c r="F26" s="117" t="s">
        <v>143</v>
      </c>
      <c r="G26" s="118"/>
      <c r="H26" s="117" t="s">
        <v>143</v>
      </c>
      <c r="I26" s="118"/>
      <c r="J26" s="122"/>
      <c r="L26" s="162" t="s">
        <v>144</v>
      </c>
      <c r="M26" s="163"/>
      <c r="N26" s="123" t="str">
        <f>N22</f>
        <v>&lt;&lt;Gast 1 - Ersatz 2 &gt;&gt;</v>
      </c>
      <c r="O26" s="123"/>
      <c r="P26" s="123"/>
      <c r="Q26" s="123"/>
      <c r="R26" s="117" t="s">
        <v>143</v>
      </c>
      <c r="S26" s="118"/>
      <c r="T26" s="117" t="s">
        <v>143</v>
      </c>
      <c r="U26" s="118"/>
      <c r="V26" s="118"/>
      <c r="W26" s="80" t="s">
        <v>143</v>
      </c>
    </row>
    <row r="27" spans="1:23" ht="9.5" customHeight="1" thickBot="1" x14ac:dyDescent="0.4">
      <c r="A27" s="42"/>
    </row>
    <row r="28" spans="1:23" ht="15" thickBot="1" x14ac:dyDescent="0.4">
      <c r="A28" s="154" t="s">
        <v>25</v>
      </c>
      <c r="B28" s="155"/>
      <c r="C28" s="143" t="s">
        <v>110</v>
      </c>
      <c r="D28" s="144"/>
      <c r="E28" s="144"/>
      <c r="F28" s="144"/>
      <c r="G28" s="144"/>
      <c r="H28" s="144"/>
      <c r="I28" s="144"/>
      <c r="J28" s="145"/>
      <c r="L28" s="156" t="s">
        <v>97</v>
      </c>
      <c r="M28" s="157"/>
      <c r="N28" s="157"/>
      <c r="O28" s="157"/>
      <c r="P28" s="157"/>
      <c r="Q28" s="157"/>
      <c r="R28" s="157"/>
      <c r="S28" s="157"/>
      <c r="T28" s="157"/>
      <c r="U28" s="157"/>
      <c r="V28" s="157"/>
      <c r="W28" s="158"/>
    </row>
    <row r="29" spans="1:23" x14ac:dyDescent="0.35">
      <c r="A29" s="248" t="s">
        <v>26</v>
      </c>
      <c r="B29" s="194"/>
      <c r="C29" s="142" t="s">
        <v>11</v>
      </c>
      <c r="D29" s="142"/>
      <c r="E29" s="142"/>
      <c r="F29" s="142" t="s">
        <v>12</v>
      </c>
      <c r="G29" s="142"/>
      <c r="H29" s="142" t="s">
        <v>13</v>
      </c>
      <c r="I29" s="142"/>
      <c r="J29" s="249"/>
      <c r="L29" s="154" t="s">
        <v>27</v>
      </c>
      <c r="M29" s="155"/>
      <c r="N29" s="141" t="s">
        <v>11</v>
      </c>
      <c r="O29" s="141"/>
      <c r="P29" s="141"/>
      <c r="Q29" s="141"/>
      <c r="R29" s="141" t="s">
        <v>12</v>
      </c>
      <c r="S29" s="141"/>
      <c r="T29" s="141" t="s">
        <v>13</v>
      </c>
      <c r="U29" s="141"/>
      <c r="V29" s="141"/>
      <c r="W29" s="4" t="s">
        <v>15</v>
      </c>
    </row>
    <row r="30" spans="1:23" x14ac:dyDescent="0.35">
      <c r="A30" s="200" t="s">
        <v>16</v>
      </c>
      <c r="B30" s="201"/>
      <c r="C30" s="165" t="s">
        <v>128</v>
      </c>
      <c r="D30" s="165"/>
      <c r="E30" s="165"/>
      <c r="F30" s="202">
        <v>0</v>
      </c>
      <c r="G30" s="202"/>
      <c r="H30" s="161">
        <f>SUM(F30:G31)</f>
        <v>0</v>
      </c>
      <c r="I30" s="161"/>
      <c r="J30" s="183"/>
      <c r="L30" s="200" t="s">
        <v>87</v>
      </c>
      <c r="M30" s="201"/>
      <c r="N30" s="165" t="s">
        <v>138</v>
      </c>
      <c r="O30" s="165"/>
      <c r="P30" s="165"/>
      <c r="Q30" s="165"/>
      <c r="R30" s="202">
        <v>0</v>
      </c>
      <c r="S30" s="202"/>
      <c r="T30" s="161">
        <f>SUM(R30:S31)</f>
        <v>0</v>
      </c>
      <c r="U30" s="161"/>
      <c r="V30" s="161"/>
      <c r="W30" s="198">
        <f>T30+H30</f>
        <v>0</v>
      </c>
    </row>
    <row r="31" spans="1:23" ht="15" thickBot="1" x14ac:dyDescent="0.4">
      <c r="A31" s="162" t="s">
        <v>17</v>
      </c>
      <c r="B31" s="163"/>
      <c r="C31" s="166" t="s">
        <v>129</v>
      </c>
      <c r="D31" s="166"/>
      <c r="E31" s="166"/>
      <c r="F31" s="164">
        <v>0</v>
      </c>
      <c r="G31" s="164"/>
      <c r="H31" s="118"/>
      <c r="I31" s="118"/>
      <c r="J31" s="122"/>
      <c r="L31" s="162" t="s">
        <v>88</v>
      </c>
      <c r="M31" s="163"/>
      <c r="N31" s="166" t="s">
        <v>139</v>
      </c>
      <c r="O31" s="166"/>
      <c r="P31" s="166"/>
      <c r="Q31" s="166"/>
      <c r="R31" s="164">
        <v>0</v>
      </c>
      <c r="S31" s="164"/>
      <c r="T31" s="118"/>
      <c r="U31" s="118"/>
      <c r="V31" s="118"/>
      <c r="W31" s="199"/>
    </row>
    <row r="32" spans="1:23" ht="13.5" customHeight="1" thickBot="1" x14ac:dyDescent="0.4">
      <c r="A32" s="124" t="s">
        <v>142</v>
      </c>
      <c r="B32" s="125"/>
      <c r="C32" s="123" t="s">
        <v>147</v>
      </c>
      <c r="D32" s="123"/>
      <c r="E32" s="123"/>
      <c r="F32" s="117" t="s">
        <v>143</v>
      </c>
      <c r="G32" s="118"/>
      <c r="H32" s="117" t="s">
        <v>143</v>
      </c>
      <c r="I32" s="118"/>
      <c r="J32" s="122"/>
      <c r="L32" s="124" t="s">
        <v>144</v>
      </c>
      <c r="M32" s="125"/>
      <c r="N32" s="114" t="s">
        <v>160</v>
      </c>
      <c r="O32" s="115"/>
      <c r="P32" s="115"/>
      <c r="Q32" s="116"/>
      <c r="R32" s="117" t="s">
        <v>143</v>
      </c>
      <c r="S32" s="118"/>
      <c r="T32" s="117" t="s">
        <v>143</v>
      </c>
      <c r="U32" s="118"/>
      <c r="V32" s="118"/>
      <c r="W32" s="80" t="s">
        <v>143</v>
      </c>
    </row>
    <row r="33" spans="1:23" ht="15" thickBot="1" x14ac:dyDescent="0.4">
      <c r="A33" s="238" t="s">
        <v>28</v>
      </c>
      <c r="B33" s="239"/>
      <c r="C33" s="239"/>
      <c r="D33" s="239"/>
      <c r="E33" s="239"/>
      <c r="F33" s="239"/>
      <c r="G33" s="239"/>
      <c r="H33" s="239"/>
      <c r="I33" s="239"/>
      <c r="J33" s="240"/>
      <c r="K33" s="29"/>
      <c r="L33" s="238" t="s">
        <v>29</v>
      </c>
      <c r="M33" s="239"/>
      <c r="N33" s="239"/>
      <c r="O33" s="239"/>
      <c r="P33" s="239"/>
      <c r="Q33" s="239"/>
      <c r="R33" s="239"/>
      <c r="S33" s="239"/>
      <c r="T33" s="239"/>
      <c r="U33" s="239"/>
      <c r="V33" s="239"/>
      <c r="W33" s="240"/>
    </row>
    <row r="34" spans="1:23" ht="12.5" customHeight="1" x14ac:dyDescent="0.35">
      <c r="A34" s="236" t="s">
        <v>16</v>
      </c>
      <c r="B34" s="237"/>
      <c r="C34" s="223" t="str">
        <f>C30</f>
        <v>&lt;&lt;Gast 2 - Spieler 1&gt;&gt;</v>
      </c>
      <c r="D34" s="223"/>
      <c r="E34" s="223"/>
      <c r="F34" s="224">
        <f>F30</f>
        <v>0</v>
      </c>
      <c r="G34" s="224"/>
      <c r="H34" s="225">
        <f>SUM(F34:G35)</f>
        <v>0</v>
      </c>
      <c r="I34" s="225"/>
      <c r="J34" s="234"/>
      <c r="L34" s="236" t="s">
        <v>87</v>
      </c>
      <c r="M34" s="237"/>
      <c r="N34" s="223" t="str">
        <f>N30</f>
        <v>&lt;&lt;Gast 2 - Spieler 3&gt;&gt;</v>
      </c>
      <c r="O34" s="223"/>
      <c r="P34" s="223"/>
      <c r="Q34" s="223"/>
      <c r="R34" s="224">
        <f>R30</f>
        <v>0</v>
      </c>
      <c r="S34" s="224"/>
      <c r="T34" s="225">
        <f>SUM(R34:S35)</f>
        <v>0</v>
      </c>
      <c r="U34" s="225"/>
      <c r="V34" s="225"/>
      <c r="W34" s="227">
        <f>T34+H34</f>
        <v>0</v>
      </c>
    </row>
    <row r="35" spans="1:23" ht="12.5" customHeight="1" x14ac:dyDescent="0.35">
      <c r="A35" s="229" t="s">
        <v>17</v>
      </c>
      <c r="B35" s="230"/>
      <c r="C35" s="231" t="str">
        <f>C31</f>
        <v>&lt;&lt;Gast 2 - Spieler 2&gt;&gt;</v>
      </c>
      <c r="D35" s="231"/>
      <c r="E35" s="231"/>
      <c r="F35" s="213">
        <f>F31</f>
        <v>0</v>
      </c>
      <c r="G35" s="213"/>
      <c r="H35" s="226"/>
      <c r="I35" s="226"/>
      <c r="J35" s="235"/>
      <c r="L35" s="229" t="s">
        <v>88</v>
      </c>
      <c r="M35" s="230"/>
      <c r="N35" s="231" t="str">
        <f>N31</f>
        <v>&lt;&lt;Gast 2 - Spieler 4&gt;&gt;</v>
      </c>
      <c r="O35" s="231"/>
      <c r="P35" s="231"/>
      <c r="Q35" s="231"/>
      <c r="R35" s="213">
        <f>R31</f>
        <v>0</v>
      </c>
      <c r="S35" s="213"/>
      <c r="T35" s="226"/>
      <c r="U35" s="226"/>
      <c r="V35" s="226"/>
      <c r="W35" s="228"/>
    </row>
    <row r="36" spans="1:23" ht="12.5" customHeight="1" thickBot="1" x14ac:dyDescent="0.4">
      <c r="A36" s="162" t="s">
        <v>142</v>
      </c>
      <c r="B36" s="163"/>
      <c r="C36" s="123" t="str">
        <f>C32</f>
        <v>&lt;&lt;Gast 2 - Ersatz 1 &gt;&gt;</v>
      </c>
      <c r="D36" s="123"/>
      <c r="E36" s="123"/>
      <c r="F36" s="117" t="s">
        <v>143</v>
      </c>
      <c r="G36" s="118"/>
      <c r="H36" s="117" t="s">
        <v>143</v>
      </c>
      <c r="I36" s="118"/>
      <c r="J36" s="122"/>
      <c r="L36" s="162" t="s">
        <v>144</v>
      </c>
      <c r="M36" s="163"/>
      <c r="N36" s="123" t="str">
        <f>N32</f>
        <v>&lt;&lt;Gast 2 - Ersatz 2 &gt;&gt;</v>
      </c>
      <c r="O36" s="123"/>
      <c r="P36" s="123"/>
      <c r="Q36" s="123"/>
      <c r="R36" s="117" t="s">
        <v>143</v>
      </c>
      <c r="S36" s="118"/>
      <c r="T36" s="117" t="s">
        <v>143</v>
      </c>
      <c r="U36" s="118"/>
      <c r="V36" s="118"/>
      <c r="W36" s="80" t="s">
        <v>143</v>
      </c>
    </row>
    <row r="37" spans="1:23" x14ac:dyDescent="0.35">
      <c r="A37" s="42"/>
    </row>
    <row r="38" spans="1:23" ht="15" hidden="1" thickBot="1" x14ac:dyDescent="0.4">
      <c r="A38" s="93" t="s">
        <v>155</v>
      </c>
      <c r="B38" s="94" t="s">
        <v>30</v>
      </c>
      <c r="C38" s="94" t="s">
        <v>31</v>
      </c>
      <c r="D38" s="94" t="s">
        <v>36</v>
      </c>
      <c r="E38" s="94" t="s">
        <v>37</v>
      </c>
      <c r="F38" s="95" t="s">
        <v>32</v>
      </c>
      <c r="G38" s="95" t="s">
        <v>33</v>
      </c>
      <c r="H38" s="95" t="s">
        <v>38</v>
      </c>
      <c r="I38" s="95" t="s">
        <v>39</v>
      </c>
      <c r="J38" s="96" t="s">
        <v>34</v>
      </c>
      <c r="K38" s="96" t="s">
        <v>35</v>
      </c>
      <c r="L38" s="96" t="s">
        <v>40</v>
      </c>
      <c r="M38" s="97" t="s">
        <v>41</v>
      </c>
      <c r="O38" s="104" t="s">
        <v>148</v>
      </c>
      <c r="P38" s="104" t="s">
        <v>157</v>
      </c>
      <c r="Q38" s="105" t="s">
        <v>149</v>
      </c>
      <c r="R38" s="105" t="s">
        <v>158</v>
      </c>
      <c r="S38" s="106" t="s">
        <v>150</v>
      </c>
      <c r="T38" s="106" t="s">
        <v>159</v>
      </c>
    </row>
    <row r="39" spans="1:23" hidden="1" x14ac:dyDescent="0.35">
      <c r="A39" s="87"/>
      <c r="B39" s="88" t="str" cm="1">
        <f t="array" ref="B39">_xlfn.IFS(TeamA=Heim,IF(TeamPunkteHeim1&gt;=TeamPunkteHeim2,$C$10,$N$10),TeamA=Gast1,IF(TeamPunkteGast1&gt;=TeamPunkteGast1.2,$C$20,$N$20),TeamA=Gast2,IF(TeamPunkteGast2.1&gt;=TeamPunkteGast2.2,$C$30,$N$30))</f>
        <v>&lt;&lt;Heim - Spieler 1&gt;&gt;</v>
      </c>
      <c r="C39" s="88" t="str" cm="1">
        <f t="array" ref="C39">_xlfn.IFS(TeamA=$C$8,IF($H$10&gt;=$T$10,$N$10,$C$10),TeamA=$C$18,IF($H$20&gt;=$T$20,$N$20,$C$20),TeamA=$C$28,IF($H$30&gt;=$T$30,$N$30,$C$30))</f>
        <v>&lt;&lt;Heim - Spieler 3&gt;&gt;</v>
      </c>
      <c r="D39" s="88" t="str" cm="1">
        <f t="array" ref="D39">_xlfn.IFS(TeamA=$C$8,IF($H$10&gt;=$T$10,$C$14,$N$14),TeamA=$C$18,IF($H$20&gt;=$T$20,$C$24,$N$24),TeamA=$C$28,IF($H$30&gt;=$T$30,$C$34,$N$34))</f>
        <v>&lt;&lt;Heim - Spieler 1&gt;&gt;</v>
      </c>
      <c r="E39" s="88" t="str" cm="1">
        <f t="array" ref="E39">_xlfn.IFS(TeamA=$C$8,IF($H$10&gt;=$T$10,$N$14,$C$14),TeamA=$C$18,IF($H$20&gt;=$T$20,$N$24,$C$24),TeamA=$C$28,IF($H$30&gt;=$T$30,$N$34,$C$34))</f>
        <v>&lt;&lt;Heim - Spieler 3&gt;&gt;</v>
      </c>
      <c r="F39" s="88" t="str" cm="1">
        <f t="array" ref="F39">_xlfn.IFS(TeamB=$C$8,IF($H$10&gt;=$T$10,$C$10,$N$10),TeamB=$C$18,IF($H$20&gt;=$T$20,$C$20,$N$20),TeamB=$C$28,IF($H$30&gt;=$T$30,$C$30,$N$30))</f>
        <v>&lt;&lt;Gast 1 - Spieler 1&gt;&gt;</v>
      </c>
      <c r="G39" s="88" t="str" cm="1">
        <f t="array" ref="G39">_xlfn.IFS(TeamB=$C$8,IF($H$10&gt;=$T$10,$N$10,$C$10),TeamB=$C$18,IF($H$20&gt;=$T$20,$N$20,$C$20),TeamB=$C$28,IF($H$30&gt;=$T$30,$N$30,$C$30))</f>
        <v>&lt;&lt;Gast 1 - Spieler 3&gt;&gt;</v>
      </c>
      <c r="H39" s="88" t="str" cm="1">
        <f t="array" ref="H39">_xlfn.IFS(TeamB=$C$8,IF($H$10&gt;=$T$10,$C$14,$N$14),TeamB=$C$18,IF($H$20&gt;=$T$20,$C$24,$N$24),TeamB=$C$28,IF($H$30&gt;=$T$30,$C$34,$N$34))</f>
        <v>&lt;&lt;Gast 1 - Spieler 1&gt;&gt;</v>
      </c>
      <c r="I39" s="88" t="str" cm="1">
        <f t="array" ref="I39">_xlfn.IFS(TeamB=$C$8,IF($H$10&gt;=$T$10,$N$14,$C$14),TeamB=$C$18,IF($H$20&gt;=$T$20,$N$24,$C$24),TeamB=$C$28,IF($H$30&gt;=$T$30,$N$34,$C$34))</f>
        <v>&lt;&lt;Gast 1 - Spieler 3&gt;&gt;</v>
      </c>
      <c r="J39" s="88" t="str" cm="1">
        <f t="array" ref="J39">_xlfn.IFS(TeamC=$C$8,IF($H$10&gt;=$T$10,$C$10,$N$10),TeamC=$C$18,IF($H$20&gt;=$T$20,$C$20,$N$20),TeamC=$C$28,IF($H$30&gt;=$T$30,$C$30,$N$30))</f>
        <v>&lt;&lt;Gast 2 - Spieler 1&gt;&gt;</v>
      </c>
      <c r="K39" s="88" t="str" cm="1">
        <f t="array" ref="K39">_xlfn.IFS(TeamC=$C$8,IF($H$10&gt;=$T$10,$N$10,$C$10),TeamC=$C$18,IF($H$20&gt;=$T$20,$N$20,$C$20),TeamC=$C$28,IF($H$30&gt;=$T$30,$N$30,$C$30))</f>
        <v>&lt;&lt;Gast 2 - Spieler 3&gt;&gt;</v>
      </c>
      <c r="L39" s="88" t="str" cm="1">
        <f t="array" ref="L39">_xlfn.IFS(TeamC=$C$8,IF($H$10&gt;=$T$10,$C$14,$N$14),TeamC=$C$18,IF($H$20&gt;=$T$20,$C$24,$N$24),TeamC=$C$28,IF($H$30&gt;=$T$30,$C$34,$N$34))</f>
        <v>&lt;&lt;Gast 2 - Spieler 1&gt;&gt;</v>
      </c>
      <c r="M39" s="89" t="str" cm="1">
        <f t="array" ref="M39">_xlfn.IFS(TeamC=$C$8,IF($H$10&gt;=$T$10,$N$14,$C$14),TeamC=$C$18,IF($H$20&gt;=$T$20,$N$24,$C$24),TeamC=$C$28,IF($H$30&gt;=$T$30,$N$34,$C$34))</f>
        <v>&lt;&lt;Gast 2 - Spieler 3&gt;&gt;</v>
      </c>
      <c r="O39" s="93" t="str" cm="1">
        <f t="array" ref="O39">_xlfn.IFS(TeamA=Heim,$C$12,TeamA=Gast1,$C$22,TeamA=Gast2,$C$32)</f>
        <v>&lt;&lt;Heim - Ersatz 1 &gt;&gt;</v>
      </c>
      <c r="P39" s="93" t="str" cm="1">
        <f t="array" ref="P39">_xlfn.IFS(TeamA=Heim,$C$16,TeamA=Gast1,$C$26,TeamA=Gast2,$C$36)</f>
        <v>&lt;&lt;Heim - Ersatz 1 &gt;&gt;</v>
      </c>
      <c r="Q39" s="98" t="str" cm="1">
        <f t="array" ref="Q39">_xlfn.IFS(TeamB=Heim,$C$12,TeamB=Gast1,$C$22,TeamB=Gast2,$C$32)</f>
        <v>&lt;&lt;Gast 1 - Ersatz 1 &gt;&gt;</v>
      </c>
      <c r="R39" s="98" t="str" cm="1">
        <f t="array" ref="R39">_xlfn.IFS(TeamB=Heim,$C$16,TeamB=Gast1,$C$26,TeamB=Gast2,$C$36)</f>
        <v>&lt;&lt;Gast 1 - Ersatz 1 &gt;&gt;</v>
      </c>
      <c r="S39" s="99" t="str" cm="1">
        <f t="array" ref="S39">_xlfn.IFS(TeamC=Heim,$C$12,TeamC=Gast1,$C$22,TeamC=Gast2,$C$32)</f>
        <v>&lt;&lt;Gast 2 - Ersatz 1 &gt;&gt;</v>
      </c>
      <c r="T39" s="99" t="str" cm="1">
        <f t="array" ref="T39">_xlfn.IFS(TeamC=Heim,$C$16,TeamC=Gast1,$C$26,TeamC=Gast2,$C$36)</f>
        <v>&lt;&lt;Gast 2 - Ersatz 1 &gt;&gt;</v>
      </c>
    </row>
    <row r="40" spans="1:23" ht="15" hidden="1" thickBot="1" x14ac:dyDescent="0.4">
      <c r="A40" s="90"/>
      <c r="B40" s="91" t="str" cm="1">
        <f t="array" ref="B40">_xlfn.IFS(TeamA=Heim,IF(TeamPunkteHeim1&gt;=TeamPunkteHeim2,$C$11,$N$11),TeamA=Gast1,IF(TeamPunkteGast1&gt;=TeamPunkteGast1.2,$C$21,$N$21),TeamA=Gast2,IF(TeamPunkteGast2.1&gt;=TeamPunkteGast2.2,$C$31,$N$31))</f>
        <v>&lt;&lt;Heim - Spieler 2&gt;&gt;</v>
      </c>
      <c r="C40" s="91" t="str" cm="1">
        <f t="array" ref="C40">_xlfn.IFS(TeamA=$C$8,IF($H$10&gt;=$T$10,$N$11,$C$11),TeamA=$C$18,IF($H$20&gt;=$T$20,$N$21,$C$21),TeamA=$C$28,IF($H$30&gt;=$T$30,$N$31,$C$31))</f>
        <v>&lt;&lt;Heim - Spieler 4&gt;&gt;</v>
      </c>
      <c r="D40" s="91" t="str" cm="1">
        <f t="array" ref="D40">_xlfn.IFS(TeamA=$C$8,IF($H$10&gt;=$T$10,$C$15,$N$15),TeamA=$C$18,IF($H$20&gt;=$T$20,$C$25,$N$25),TeamA=$C$28,IF($H$30&gt;=$T$30,$C$35,$N$35))</f>
        <v>&lt;&lt;Heim - Spieler 2&gt;&gt;</v>
      </c>
      <c r="E40" s="91" t="str" cm="1">
        <f t="array" ref="E40">_xlfn.IFS(TeamA=$C$8,IF($H$10&gt;=$T$10,$N$15,$C$15),TeamA=$C$18,IF($H$20&gt;=$T$20,$N$25,$C$25),TeamA=$C$28,IF($H$30&gt;=$T$30,$N$35,$C$35))</f>
        <v>&lt;&lt;Heim - Spieler 4&gt;&gt;</v>
      </c>
      <c r="F40" s="91" t="str" cm="1">
        <f t="array" ref="F40">_xlfn.IFS(TeamB=$C$8,IF($H$10&gt;=$T$10,$C$11,$N$11),TeamB=$C$18,IF($H$20&gt;=$T$20,$C$21,$N$21),TeamB=$C$28,IF($H$30&gt;=$T$30,$C$31,$N$31))</f>
        <v>&lt;&lt;Gast 1 - Spieler 2&gt;&gt;</v>
      </c>
      <c r="G40" s="91" t="str" cm="1">
        <f t="array" ref="G40">_xlfn.IFS(TeamB=$C$8,IF($H$10&gt;=$T$10,$N$11,$C$11),TeamB=$C$18,IF($H$20&gt;=$T$20,$N$21,$C$21),TeamB=$C$28,IF($H$30&gt;=$T$30,$N$31,$C$31))</f>
        <v>&lt;&lt;Gast 1 - Spieler 4&gt;&gt;</v>
      </c>
      <c r="H40" s="91" t="str" cm="1">
        <f t="array" ref="H40">_xlfn.IFS(TeamB=$C$8,IF($H$10&gt;=$T$10,$C$15,$N$15),TeamB=$C$18,IF($H$20&gt;=$T$20,$C$25,$N$25),TeamB=$C$28,IF($H$30&gt;=$T$30,$C$35,$N$35))</f>
        <v>&lt;&lt;Gast 1 - Spieler 2&gt;&gt;</v>
      </c>
      <c r="I40" s="91" t="str" cm="1">
        <f t="array" ref="I40">_xlfn.IFS(TeamB=$C$8,IF($H$10&gt;=$T$10,$N$15,$C$15),TeamB=$C$18,IF($H$20&gt;=$T$20,$N$25,$C$25),TeamB=$C$28,IF($H$30&gt;=$T$30,$N$35,$C$35))</f>
        <v>&lt;&lt;Gast 1 - Spieler 4&gt;&gt;</v>
      </c>
      <c r="J40" s="91" t="str" cm="1">
        <f t="array" ref="J40">_xlfn.IFS(TeamC=$C$8,IF($H$10&gt;=$T$10,$C$11,$N$11),TeamC=$C$18,IF($H$20&gt;=$T$20,$C$21,$N$21),TeamC=$C$28,IF($H$30&gt;=$T$30,$C$31,$N$31))</f>
        <v>&lt;&lt;Gast 2 - Spieler 2&gt;&gt;</v>
      </c>
      <c r="K40" s="91" t="str" cm="1">
        <f t="array" ref="K40">_xlfn.IFS(TeamC=$C$8,IF($H$10&gt;=$T$10,$N$11,$C$11),TeamC=$C$18,IF($H$20&gt;=$T$20,$N$21,$C$21),TeamC=$C$28,IF($H$30&gt;=$T$30,$N$31,$C$31))</f>
        <v>&lt;&lt;Gast 2 - Spieler 4&gt;&gt;</v>
      </c>
      <c r="L40" s="91" t="str" cm="1">
        <f t="array" ref="L40">_xlfn.IFS(TeamC=$C$8,IF($H$10&gt;=$T$10,$C$15,$N$15),TeamC=$C$18,IF($H$20&gt;=$T$20,$C$25,$N$25),TeamC=$C$28,IF($H$30&gt;=$T$30,$C$35,$N$35))</f>
        <v>&lt;&lt;Gast 2 - Spieler 2&gt;&gt;</v>
      </c>
      <c r="M40" s="92" t="str" cm="1">
        <f t="array" ref="M40">_xlfn.IFS(TeamC=$C$8,IF($H$10&gt;=$T$10,$N$15,$C$15),TeamC=$C$18,IF($H$20&gt;=$T$20,$N$25,$C$25),TeamC=$C$28,IF($H$30&gt;=$T$30,$N$35,$C$35))</f>
        <v>&lt;&lt;Gast 2 - Spieler 4&gt;&gt;</v>
      </c>
      <c r="O40" s="100" t="str" cm="1">
        <f t="array" ref="O40">_xlfn.IFS(TeamA=Heim,$N$12,TeamA=Gast1,$N$22,TeamA=Gast2,$N$32)</f>
        <v>&lt;&lt;Heim - Ersatz 2 &gt;&gt;</v>
      </c>
      <c r="P40" s="100" t="str" cm="1">
        <f t="array" ref="P40">_xlfn.IFS(TeamA=Heim,$N$16,TeamA=Gast1,$N$26,TeamA=Gast2,$N$36)</f>
        <v>&lt;&lt;Heim - Ersatz 2 &gt;&gt;</v>
      </c>
      <c r="Q40" s="101" t="str" cm="1">
        <f t="array" ref="Q40">_xlfn.IFS(TeamB=Heim,$N$12,TeamB=Gast1,$N$22,TeamB=Gast2,$N$32)</f>
        <v>&lt;&lt;Gast 1 - Ersatz 2 &gt;&gt;</v>
      </c>
      <c r="R40" s="101" t="str" cm="1">
        <f t="array" ref="R40">_xlfn.IFS(TeamB=Heim,$N$16,TeamB=Gast1,$N$26,TeamB=Gast2,$N$36)</f>
        <v>&lt;&lt;Gast 1 - Ersatz 2 &gt;&gt;</v>
      </c>
      <c r="S40" s="102" t="str" cm="1">
        <f t="array" ref="S40">_xlfn.IFS(TeamC=Heim,$N$12,TeamC=Gast1,$N$22,TeamC=Gast2,$N$32)</f>
        <v>&lt;&lt;Gast 2 - Ersatz 2 &gt;&gt;</v>
      </c>
      <c r="T40" s="102" t="str" cm="1">
        <f t="array" ref="T40">_xlfn.IFS(TeamC=Heim,$N$16,TeamC=Gast1,$N$26,TeamC=Gast2,$N$36)</f>
        <v>&lt;&lt;Gast 2 - Ersatz 2 &gt;&gt;</v>
      </c>
    </row>
    <row r="41" spans="1:23" hidden="1" x14ac:dyDescent="0.35">
      <c r="A41" s="42"/>
    </row>
    <row r="42" spans="1:23" ht="15" hidden="1" thickBot="1" x14ac:dyDescent="0.4">
      <c r="A42" s="47" t="s">
        <v>99</v>
      </c>
      <c r="B42" s="48"/>
      <c r="C42" s="48"/>
    </row>
    <row r="43" spans="1:23" s="29" customFormat="1" ht="12.5" hidden="1" thickBot="1" x14ac:dyDescent="0.35">
      <c r="A43" s="43" t="s">
        <v>95</v>
      </c>
      <c r="B43" s="232" t="str" cm="1">
        <f t="array" ref="B43">_xlfn.XLOOKUP(A43, CHOOSE({1;2;3},$L$8,$L$18,$L$28), CHOOSE({1;2;3},$C$8,$C$18,$C$28))</f>
        <v>&lt;&lt;Heim&gt;&gt;</v>
      </c>
      <c r="C43" s="233"/>
      <c r="D43" s="34" t="s">
        <v>30</v>
      </c>
      <c r="E43" s="135" t="str">
        <f>B39&amp;"/"&amp;B40</f>
        <v>&lt;&lt;Heim - Spieler 1&gt;&gt;/&lt;&lt;Heim - Spieler 2&gt;&gt;</v>
      </c>
      <c r="F43" s="136"/>
      <c r="G43" s="136"/>
      <c r="H43" s="136"/>
      <c r="I43" s="136"/>
      <c r="J43" s="136"/>
      <c r="K43" s="136"/>
      <c r="L43" s="136"/>
      <c r="M43" s="137"/>
      <c r="N43" s="32" t="s">
        <v>31</v>
      </c>
      <c r="O43" s="209" t="str">
        <f>C39&amp;"/"&amp;C40</f>
        <v>&lt;&lt;Heim - Spieler 3&gt;&gt;/&lt;&lt;Heim - Spieler 4&gt;&gt;</v>
      </c>
      <c r="P43" s="136"/>
      <c r="Q43" s="136"/>
      <c r="R43" s="136"/>
      <c r="S43" s="136"/>
      <c r="T43" s="136"/>
      <c r="U43" s="136"/>
      <c r="V43" s="136"/>
      <c r="W43" s="137"/>
    </row>
    <row r="44" spans="1:23" s="29" customFormat="1" ht="12.5" hidden="1" thickBot="1" x14ac:dyDescent="0.35">
      <c r="A44" s="44" t="s">
        <v>96</v>
      </c>
      <c r="B44" s="232" t="str" cm="1">
        <f t="array" ref="B44">_xlfn.XLOOKUP(A44, CHOOSE({1;2;3},$L$8,$L$18,$L$28), CHOOSE({1;2;3},$C$8,$C$18,$C$28))</f>
        <v>&lt;&lt;Gast 1&gt;&gt;</v>
      </c>
      <c r="C44" s="233"/>
      <c r="D44" s="35" t="s">
        <v>32</v>
      </c>
      <c r="E44" s="138" t="str">
        <f>F39&amp;"/"&amp;F40</f>
        <v>&lt;&lt;Gast 1 - Spieler 1&gt;&gt;/&lt;&lt;Gast 1 - Spieler 2&gt;&gt;</v>
      </c>
      <c r="F44" s="139"/>
      <c r="G44" s="139"/>
      <c r="H44" s="139"/>
      <c r="I44" s="139"/>
      <c r="J44" s="139"/>
      <c r="K44" s="139"/>
      <c r="L44" s="139"/>
      <c r="M44" s="140"/>
      <c r="N44" s="33" t="s">
        <v>33</v>
      </c>
      <c r="O44" s="210" t="str">
        <f>G39&amp;"/"&amp;G40</f>
        <v>&lt;&lt;Gast 1 - Spieler 3&gt;&gt;/&lt;&lt;Gast 1 - Spieler 4&gt;&gt;</v>
      </c>
      <c r="P44" s="139"/>
      <c r="Q44" s="139"/>
      <c r="R44" s="139"/>
      <c r="S44" s="139"/>
      <c r="T44" s="139"/>
      <c r="U44" s="139"/>
      <c r="V44" s="139"/>
      <c r="W44" s="140"/>
    </row>
    <row r="45" spans="1:23" s="29" customFormat="1" ht="12.5" hidden="1" thickBot="1" x14ac:dyDescent="0.35">
      <c r="A45" s="45" t="s">
        <v>97</v>
      </c>
      <c r="B45" s="211" t="str" cm="1">
        <f t="array" ref="B45">_xlfn.XLOOKUP(A45, CHOOSE({1;2;3},$L$8,$L$18,$L$28), CHOOSE({1;2;3},$C$8,$C$18,$C$28))</f>
        <v>&lt;&lt;Gast 2&gt;&gt;</v>
      </c>
      <c r="C45" s="212"/>
      <c r="D45" s="49" t="s">
        <v>34</v>
      </c>
      <c r="E45" s="132" t="str">
        <f>J39&amp;"/"&amp;J40</f>
        <v>&lt;&lt;Gast 2 - Spieler 1&gt;&gt;/&lt;&lt;Gast 2 - Spieler 2&gt;&gt;</v>
      </c>
      <c r="F45" s="133"/>
      <c r="G45" s="133"/>
      <c r="H45" s="133"/>
      <c r="I45" s="133"/>
      <c r="J45" s="133"/>
      <c r="K45" s="133"/>
      <c r="L45" s="133"/>
      <c r="M45" s="134"/>
      <c r="N45" s="33" t="s">
        <v>35</v>
      </c>
      <c r="O45" s="208" t="str">
        <f>K39&amp;"/"&amp;K40</f>
        <v>&lt;&lt;Gast 2 - Spieler 3&gt;&gt;/&lt;&lt;Gast 2 - Spieler 4&gt;&gt;</v>
      </c>
      <c r="P45" s="133"/>
      <c r="Q45" s="133"/>
      <c r="R45" s="133"/>
      <c r="S45" s="133"/>
      <c r="T45" s="133"/>
      <c r="U45" s="133"/>
      <c r="V45" s="133"/>
      <c r="W45" s="134"/>
    </row>
    <row r="46" spans="1:23" s="29" customFormat="1" ht="12" hidden="1" x14ac:dyDescent="0.3">
      <c r="A46" s="46"/>
      <c r="D46" s="34" t="s">
        <v>36</v>
      </c>
      <c r="E46" s="135" t="str">
        <f>D39&amp;"/"&amp;D40</f>
        <v>&lt;&lt;Heim - Spieler 1&gt;&gt;/&lt;&lt;Heim - Spieler 2&gt;&gt;</v>
      </c>
      <c r="F46" s="136"/>
      <c r="G46" s="136"/>
      <c r="H46" s="136"/>
      <c r="I46" s="136"/>
      <c r="J46" s="136"/>
      <c r="K46" s="136"/>
      <c r="L46" s="136"/>
      <c r="M46" s="137"/>
      <c r="N46" s="33" t="s">
        <v>37</v>
      </c>
      <c r="O46" s="209" t="str">
        <f>E39&amp;"/"&amp;E40</f>
        <v>&lt;&lt;Heim - Spieler 3&gt;&gt;/&lt;&lt;Heim - Spieler 4&gt;&gt;</v>
      </c>
      <c r="P46" s="136"/>
      <c r="Q46" s="136"/>
      <c r="R46" s="136"/>
      <c r="S46" s="136"/>
      <c r="T46" s="136"/>
      <c r="U46" s="136"/>
      <c r="V46" s="136"/>
      <c r="W46" s="137"/>
    </row>
    <row r="47" spans="1:23" s="29" customFormat="1" ht="12" hidden="1" x14ac:dyDescent="0.3">
      <c r="A47" s="46"/>
      <c r="D47" s="35" t="s">
        <v>38</v>
      </c>
      <c r="E47" s="138" t="str">
        <f>H39&amp;"/"&amp;H40</f>
        <v>&lt;&lt;Gast 1 - Spieler 1&gt;&gt;/&lt;&lt;Gast 1 - Spieler 2&gt;&gt;</v>
      </c>
      <c r="F47" s="139"/>
      <c r="G47" s="139"/>
      <c r="H47" s="139"/>
      <c r="I47" s="139"/>
      <c r="J47" s="139"/>
      <c r="K47" s="139"/>
      <c r="L47" s="139"/>
      <c r="M47" s="140"/>
      <c r="N47" s="33" t="s">
        <v>39</v>
      </c>
      <c r="O47" s="210" t="str">
        <f>I39&amp;"/"&amp;I40</f>
        <v>&lt;&lt;Gast 1 - Spieler 3&gt;&gt;/&lt;&lt;Gast 1 - Spieler 4&gt;&gt;</v>
      </c>
      <c r="P47" s="139"/>
      <c r="Q47" s="139"/>
      <c r="R47" s="139"/>
      <c r="S47" s="139"/>
      <c r="T47" s="139"/>
      <c r="U47" s="139"/>
      <c r="V47" s="139"/>
      <c r="W47" s="140"/>
    </row>
    <row r="48" spans="1:23" s="29" customFormat="1" ht="12.5" hidden="1" thickBot="1" x14ac:dyDescent="0.35">
      <c r="A48" s="46"/>
      <c r="D48" s="52" t="s">
        <v>40</v>
      </c>
      <c r="E48" s="132" t="str">
        <f>J39&amp;"/"&amp;J40</f>
        <v>&lt;&lt;Gast 2 - Spieler 1&gt;&gt;/&lt;&lt;Gast 2 - Spieler 2&gt;&gt;</v>
      </c>
      <c r="F48" s="133"/>
      <c r="G48" s="133"/>
      <c r="H48" s="133"/>
      <c r="I48" s="133"/>
      <c r="J48" s="133"/>
      <c r="K48" s="133"/>
      <c r="L48" s="133"/>
      <c r="M48" s="134"/>
      <c r="N48" s="103" t="s">
        <v>41</v>
      </c>
      <c r="O48" s="208" t="str">
        <f>M39&amp;"/"&amp;M40</f>
        <v>&lt;&lt;Gast 2 - Spieler 3&gt;&gt;/&lt;&lt;Gast 2 - Spieler 4&gt;&gt;</v>
      </c>
      <c r="P48" s="133"/>
      <c r="Q48" s="133"/>
      <c r="R48" s="133"/>
      <c r="S48" s="133"/>
      <c r="T48" s="133"/>
      <c r="U48" s="133"/>
      <c r="V48" s="133"/>
      <c r="W48" s="134"/>
    </row>
    <row r="49" spans="1:33" ht="18.5" x14ac:dyDescent="0.45">
      <c r="A49" s="50" t="s">
        <v>89</v>
      </c>
      <c r="B49" s="48"/>
      <c r="C49" s="48"/>
      <c r="D49" s="51"/>
      <c r="E49" s="22"/>
      <c r="F49" s="27"/>
      <c r="G49" s="27"/>
      <c r="H49" s="27"/>
      <c r="I49" s="27"/>
      <c r="J49" s="27"/>
      <c r="K49" s="27"/>
      <c r="L49" s="27"/>
      <c r="M49" s="27"/>
      <c r="N49" s="27"/>
      <c r="O49" s="22"/>
      <c r="P49" s="27"/>
      <c r="Q49" s="27"/>
      <c r="R49" s="27"/>
      <c r="S49" s="27"/>
      <c r="T49" s="27"/>
      <c r="U49" s="27"/>
      <c r="V49" s="27"/>
      <c r="W49" s="27"/>
    </row>
    <row r="50" spans="1:33" ht="4.75" customHeight="1" thickBot="1" x14ac:dyDescent="0.4"/>
    <row r="51" spans="1:33" x14ac:dyDescent="0.35">
      <c r="A51" s="2" t="s">
        <v>100</v>
      </c>
      <c r="B51" s="3" t="s">
        <v>42</v>
      </c>
      <c r="C51" s="141" t="s">
        <v>43</v>
      </c>
      <c r="D51" s="141"/>
      <c r="E51" s="141"/>
      <c r="F51" s="141"/>
      <c r="G51" s="12" t="s">
        <v>11</v>
      </c>
      <c r="H51" s="141" t="s">
        <v>43</v>
      </c>
      <c r="I51" s="141"/>
      <c r="J51" s="141"/>
      <c r="K51" s="141"/>
      <c r="L51" s="141"/>
      <c r="M51" s="170"/>
      <c r="N51" s="173" t="s">
        <v>44</v>
      </c>
      <c r="O51" s="174"/>
      <c r="P51" s="173" t="s">
        <v>45</v>
      </c>
      <c r="Q51" s="174"/>
      <c r="R51" s="173" t="s">
        <v>46</v>
      </c>
      <c r="S51" s="174"/>
      <c r="T51" s="173" t="s">
        <v>47</v>
      </c>
      <c r="U51" s="174"/>
      <c r="V51" s="8" t="s">
        <v>48</v>
      </c>
      <c r="W51" s="108" t="s">
        <v>49</v>
      </c>
      <c r="X51" s="2" t="s">
        <v>163</v>
      </c>
      <c r="Y51" s="3" t="s">
        <v>154</v>
      </c>
      <c r="Z51" s="3" t="s">
        <v>166</v>
      </c>
      <c r="AA51" s="3" t="s">
        <v>167</v>
      </c>
      <c r="AB51" s="3" t="s">
        <v>151</v>
      </c>
      <c r="AC51" s="3"/>
      <c r="AD51" s="3" t="s">
        <v>154</v>
      </c>
      <c r="AE51" s="3" t="s">
        <v>166</v>
      </c>
      <c r="AF51" s="3" t="s">
        <v>167</v>
      </c>
      <c r="AG51" s="4" t="s">
        <v>151</v>
      </c>
    </row>
    <row r="52" spans="1:33" x14ac:dyDescent="0.35">
      <c r="A52" s="5">
        <v>1</v>
      </c>
      <c r="B52" s="7" t="s">
        <v>41</v>
      </c>
      <c r="C52" s="203" t="str">
        <f>O48</f>
        <v>&lt;&lt;Gast 2 - Spieler 3&gt;&gt;/&lt;&lt;Gast 2 - Spieler 4&gt;&gt;</v>
      </c>
      <c r="D52" s="204"/>
      <c r="E52" s="204"/>
      <c r="F52" s="205"/>
      <c r="G52" s="1" t="s">
        <v>38</v>
      </c>
      <c r="H52" s="203" t="str">
        <f>E47</f>
        <v>&lt;&lt;Gast 1 - Spieler 1&gt;&gt;/&lt;&lt;Gast 1 - Spieler 2&gt;&gt;</v>
      </c>
      <c r="I52" s="204"/>
      <c r="J52" s="204"/>
      <c r="K52" s="204"/>
      <c r="L52" s="204"/>
      <c r="M52" s="206"/>
      <c r="N52" s="60">
        <v>0</v>
      </c>
      <c r="O52" s="61">
        <v>0</v>
      </c>
      <c r="P52" s="60">
        <v>0</v>
      </c>
      <c r="Q52" s="61">
        <v>0</v>
      </c>
      <c r="R52" s="60"/>
      <c r="S52" s="61"/>
      <c r="T52" s="75">
        <f t="shared" ref="T52:T66" si="0">SUM(IF($N52&gt;$O52,1,0),IF($P52&gt;$Q52,1,0),IF($R52&gt;$S52,1,0))</f>
        <v>0</v>
      </c>
      <c r="U52" s="76">
        <f t="shared" ref="U52:U66" si="1">SUM(IF($N52&lt;$O52,1,0),IF($P52&lt;$Q52,1,0),IF($R52&lt;$S52,1,0))</f>
        <v>0</v>
      </c>
      <c r="V52" s="9" t="str">
        <f>IF(T52&gt;U52,B52,IF(U52&gt;T52,G52,""))</f>
        <v/>
      </c>
      <c r="W52" s="109" t="str">
        <f>MID(V52,1,1)</f>
        <v/>
      </c>
      <c r="X52" s="5" t="str">
        <f>B52</f>
        <v>C2a</v>
      </c>
      <c r="Y52" s="111" t="s">
        <v>152</v>
      </c>
      <c r="Z52" s="83"/>
      <c r="AA52" s="83"/>
      <c r="AB52" s="111" t="s">
        <v>153</v>
      </c>
      <c r="AC52" s="1" t="str">
        <f>G52</f>
        <v>B1a</v>
      </c>
      <c r="AD52" s="111" t="s">
        <v>152</v>
      </c>
      <c r="AE52" s="83"/>
      <c r="AF52" s="83"/>
      <c r="AG52" s="112" t="s">
        <v>153</v>
      </c>
    </row>
    <row r="53" spans="1:33" x14ac:dyDescent="0.35">
      <c r="A53" s="5">
        <v>2</v>
      </c>
      <c r="B53" s="1" t="s">
        <v>40</v>
      </c>
      <c r="C53" s="179" t="str">
        <f>E48</f>
        <v>&lt;&lt;Gast 2 - Spieler 1&gt;&gt;/&lt;&lt;Gast 2 - Spieler 2&gt;&gt;</v>
      </c>
      <c r="D53" s="179"/>
      <c r="E53" s="179"/>
      <c r="F53" s="179"/>
      <c r="G53" s="7" t="s">
        <v>39</v>
      </c>
      <c r="H53" s="138" t="str">
        <f>O47</f>
        <v>&lt;&lt;Gast 1 - Spieler 3&gt;&gt;/&lt;&lt;Gast 1 - Spieler 4&gt;&gt;</v>
      </c>
      <c r="I53" s="139"/>
      <c r="J53" s="139"/>
      <c r="K53" s="139"/>
      <c r="L53" s="139"/>
      <c r="M53" s="140"/>
      <c r="N53" s="60">
        <v>0</v>
      </c>
      <c r="O53" s="61">
        <v>0</v>
      </c>
      <c r="P53" s="60">
        <v>0</v>
      </c>
      <c r="Q53" s="61">
        <v>0</v>
      </c>
      <c r="R53" s="60"/>
      <c r="S53" s="61"/>
      <c r="T53" s="75">
        <f t="shared" si="0"/>
        <v>0</v>
      </c>
      <c r="U53" s="76">
        <f t="shared" si="1"/>
        <v>0</v>
      </c>
      <c r="V53" s="9" t="str">
        <f>IF(T53&gt;U53,B53,IF(U53&gt;T53,G53,""))</f>
        <v/>
      </c>
      <c r="W53" s="109" t="str">
        <f t="shared" ref="W53:W65" si="2">MID(V53,1,1)</f>
        <v/>
      </c>
      <c r="X53" s="5" t="str">
        <f>B53</f>
        <v>C1a</v>
      </c>
      <c r="Y53" s="111" t="s">
        <v>152</v>
      </c>
      <c r="Z53" s="83"/>
      <c r="AA53" s="83"/>
      <c r="AB53" s="111" t="s">
        <v>153</v>
      </c>
      <c r="AC53" s="1" t="str">
        <f t="shared" ref="AC53:AC65" si="3">G53</f>
        <v>B2a</v>
      </c>
      <c r="AD53" s="111" t="s">
        <v>152</v>
      </c>
      <c r="AE53" s="83"/>
      <c r="AF53" s="83"/>
      <c r="AG53" s="112" t="s">
        <v>153</v>
      </c>
    </row>
    <row r="54" spans="1:33" x14ac:dyDescent="0.35">
      <c r="A54" s="5">
        <v>3</v>
      </c>
      <c r="B54" s="1" t="s">
        <v>36</v>
      </c>
      <c r="C54" s="179" t="str">
        <f>E46</f>
        <v>&lt;&lt;Heim - Spieler 1&gt;&gt;/&lt;&lt;Heim - Spieler 2&gt;&gt;</v>
      </c>
      <c r="D54" s="179"/>
      <c r="E54" s="179"/>
      <c r="F54" s="179"/>
      <c r="G54" s="7" t="s">
        <v>35</v>
      </c>
      <c r="H54" s="179" t="str">
        <f>$O$45</f>
        <v>&lt;&lt;Gast 2 - Spieler 3&gt;&gt;/&lt;&lt;Gast 2 - Spieler 4&gt;&gt;</v>
      </c>
      <c r="I54" s="179"/>
      <c r="J54" s="179"/>
      <c r="K54" s="179"/>
      <c r="L54" s="179"/>
      <c r="M54" s="138"/>
      <c r="N54" s="60">
        <v>0</v>
      </c>
      <c r="O54" s="61">
        <v>0</v>
      </c>
      <c r="P54" s="60">
        <v>0</v>
      </c>
      <c r="Q54" s="61">
        <v>0</v>
      </c>
      <c r="R54" s="60"/>
      <c r="S54" s="61"/>
      <c r="T54" s="75">
        <f t="shared" si="0"/>
        <v>0</v>
      </c>
      <c r="U54" s="76">
        <f t="shared" si="1"/>
        <v>0</v>
      </c>
      <c r="V54" s="9" t="str">
        <f t="shared" ref="V54:V66" si="4">IF(T54&gt;U54,B54,IF(U54&gt;T54,G54,""))</f>
        <v/>
      </c>
      <c r="W54" s="109" t="str">
        <f t="shared" si="2"/>
        <v/>
      </c>
      <c r="X54" s="5" t="str">
        <f t="shared" ref="X54:X65" si="5">B54</f>
        <v>A1a</v>
      </c>
      <c r="Y54" s="111" t="s">
        <v>152</v>
      </c>
      <c r="Z54" s="83"/>
      <c r="AA54" s="83"/>
      <c r="AB54" s="111" t="s">
        <v>153</v>
      </c>
      <c r="AC54" s="1" t="str">
        <f t="shared" si="3"/>
        <v>C2</v>
      </c>
      <c r="AD54" s="111" t="s">
        <v>152</v>
      </c>
      <c r="AE54" s="83"/>
      <c r="AF54" s="83"/>
      <c r="AG54" s="112" t="s">
        <v>153</v>
      </c>
    </row>
    <row r="55" spans="1:33" x14ac:dyDescent="0.35">
      <c r="A55" s="5">
        <v>4</v>
      </c>
      <c r="B55" s="7" t="s">
        <v>37</v>
      </c>
      <c r="C55" s="138" t="str">
        <f>O46</f>
        <v>&lt;&lt;Heim - Spieler 3&gt;&gt;/&lt;&lt;Heim - Spieler 4&gt;&gt;</v>
      </c>
      <c r="D55" s="139"/>
      <c r="E55" s="139"/>
      <c r="F55" s="139"/>
      <c r="G55" s="1" t="s">
        <v>34</v>
      </c>
      <c r="H55" s="138" t="str">
        <f>E45</f>
        <v>&lt;&lt;Gast 2 - Spieler 1&gt;&gt;/&lt;&lt;Gast 2 - Spieler 2&gt;&gt;</v>
      </c>
      <c r="I55" s="139"/>
      <c r="J55" s="139"/>
      <c r="K55" s="139"/>
      <c r="L55" s="139"/>
      <c r="M55" s="140"/>
      <c r="N55" s="60">
        <v>0</v>
      </c>
      <c r="O55" s="61">
        <v>0</v>
      </c>
      <c r="P55" s="60">
        <v>0</v>
      </c>
      <c r="Q55" s="61">
        <v>0</v>
      </c>
      <c r="R55" s="60"/>
      <c r="S55" s="61"/>
      <c r="T55" s="75">
        <f t="shared" si="0"/>
        <v>0</v>
      </c>
      <c r="U55" s="76">
        <f t="shared" si="1"/>
        <v>0</v>
      </c>
      <c r="V55" s="9" t="str">
        <f t="shared" si="4"/>
        <v/>
      </c>
      <c r="W55" s="109" t="str">
        <f t="shared" si="2"/>
        <v/>
      </c>
      <c r="X55" s="5" t="str">
        <f t="shared" si="5"/>
        <v>A2a</v>
      </c>
      <c r="Y55" s="111" t="s">
        <v>152</v>
      </c>
      <c r="Z55" s="83"/>
      <c r="AA55" s="83"/>
      <c r="AB55" s="111" t="s">
        <v>153</v>
      </c>
      <c r="AC55" s="1" t="str">
        <f t="shared" si="3"/>
        <v>C1</v>
      </c>
      <c r="AD55" s="111" t="s">
        <v>152</v>
      </c>
      <c r="AE55" s="83"/>
      <c r="AF55" s="83"/>
      <c r="AG55" s="112" t="s">
        <v>153</v>
      </c>
    </row>
    <row r="56" spans="1:33" x14ac:dyDescent="0.35">
      <c r="A56" s="5">
        <v>5</v>
      </c>
      <c r="B56" s="1" t="s">
        <v>30</v>
      </c>
      <c r="C56" s="179" t="str">
        <f>E43</f>
        <v>&lt;&lt;Heim - Spieler 1&gt;&gt;/&lt;&lt;Heim - Spieler 2&gt;&gt;</v>
      </c>
      <c r="D56" s="179"/>
      <c r="E56" s="179"/>
      <c r="F56" s="179"/>
      <c r="G56" s="7" t="s">
        <v>33</v>
      </c>
      <c r="H56" s="179" t="str">
        <f>$O$44</f>
        <v>&lt;&lt;Gast 1 - Spieler 3&gt;&gt;/&lt;&lt;Gast 1 - Spieler 4&gt;&gt;</v>
      </c>
      <c r="I56" s="179"/>
      <c r="J56" s="179"/>
      <c r="K56" s="179"/>
      <c r="L56" s="179"/>
      <c r="M56" s="138"/>
      <c r="N56" s="60">
        <v>0</v>
      </c>
      <c r="O56" s="61">
        <v>0</v>
      </c>
      <c r="P56" s="60">
        <v>0</v>
      </c>
      <c r="Q56" s="61">
        <v>0</v>
      </c>
      <c r="R56" s="60"/>
      <c r="S56" s="61"/>
      <c r="T56" s="75">
        <f t="shared" si="0"/>
        <v>0</v>
      </c>
      <c r="U56" s="76">
        <f t="shared" si="1"/>
        <v>0</v>
      </c>
      <c r="V56" s="9" t="str">
        <f t="shared" si="4"/>
        <v/>
      </c>
      <c r="W56" s="109" t="str">
        <f t="shared" si="2"/>
        <v/>
      </c>
      <c r="X56" s="5" t="str">
        <f t="shared" si="5"/>
        <v>A1</v>
      </c>
      <c r="Y56" s="111" t="s">
        <v>152</v>
      </c>
      <c r="Z56" s="83"/>
      <c r="AA56" s="83"/>
      <c r="AB56" s="111" t="s">
        <v>153</v>
      </c>
      <c r="AC56" s="1" t="str">
        <f t="shared" si="3"/>
        <v>B2</v>
      </c>
      <c r="AD56" s="111" t="s">
        <v>152</v>
      </c>
      <c r="AE56" s="83"/>
      <c r="AF56" s="83"/>
      <c r="AG56" s="112" t="s">
        <v>153</v>
      </c>
    </row>
    <row r="57" spans="1:33" x14ac:dyDescent="0.35">
      <c r="A57" s="5">
        <v>6</v>
      </c>
      <c r="B57" s="7" t="s">
        <v>31</v>
      </c>
      <c r="C57" s="138" t="str">
        <f>$O$43</f>
        <v>&lt;&lt;Heim - Spieler 3&gt;&gt;/&lt;&lt;Heim - Spieler 4&gt;&gt;</v>
      </c>
      <c r="D57" s="139"/>
      <c r="E57" s="139"/>
      <c r="F57" s="184"/>
      <c r="G57" s="1" t="s">
        <v>32</v>
      </c>
      <c r="H57" s="138" t="str">
        <f>$E$44</f>
        <v>&lt;&lt;Gast 1 - Spieler 1&gt;&gt;/&lt;&lt;Gast 1 - Spieler 2&gt;&gt;</v>
      </c>
      <c r="I57" s="139"/>
      <c r="J57" s="139"/>
      <c r="K57" s="139"/>
      <c r="L57" s="139"/>
      <c r="M57" s="140"/>
      <c r="N57" s="60">
        <v>0</v>
      </c>
      <c r="O57" s="61">
        <v>0</v>
      </c>
      <c r="P57" s="60">
        <v>0</v>
      </c>
      <c r="Q57" s="61">
        <v>0</v>
      </c>
      <c r="R57" s="60"/>
      <c r="S57" s="61"/>
      <c r="T57" s="75">
        <f t="shared" si="0"/>
        <v>0</v>
      </c>
      <c r="U57" s="76">
        <f t="shared" si="1"/>
        <v>0</v>
      </c>
      <c r="V57" s="9" t="str">
        <f t="shared" si="4"/>
        <v/>
      </c>
      <c r="W57" s="109" t="str">
        <f t="shared" si="2"/>
        <v/>
      </c>
      <c r="X57" s="5" t="str">
        <f t="shared" si="5"/>
        <v>A2</v>
      </c>
      <c r="Y57" s="111" t="s">
        <v>152</v>
      </c>
      <c r="Z57" s="83"/>
      <c r="AA57" s="83"/>
      <c r="AB57" s="111" t="s">
        <v>153</v>
      </c>
      <c r="AC57" s="1" t="str">
        <f t="shared" si="3"/>
        <v>B1</v>
      </c>
      <c r="AD57" s="111" t="s">
        <v>152</v>
      </c>
      <c r="AE57" s="83"/>
      <c r="AF57" s="83"/>
      <c r="AG57" s="112" t="s">
        <v>153</v>
      </c>
    </row>
    <row r="58" spans="1:33" x14ac:dyDescent="0.35">
      <c r="A58" s="5">
        <v>7</v>
      </c>
      <c r="B58" s="7" t="s">
        <v>40</v>
      </c>
      <c r="C58" s="179" t="str">
        <f>E48</f>
        <v>&lt;&lt;Gast 2 - Spieler 1&gt;&gt;/&lt;&lt;Gast 2 - Spieler 2&gt;&gt;</v>
      </c>
      <c r="D58" s="179"/>
      <c r="E58" s="179"/>
      <c r="F58" s="179"/>
      <c r="G58" s="1" t="s">
        <v>38</v>
      </c>
      <c r="H58" s="138" t="str">
        <f>E47</f>
        <v>&lt;&lt;Gast 1 - Spieler 1&gt;&gt;/&lt;&lt;Gast 1 - Spieler 2&gt;&gt;</v>
      </c>
      <c r="I58" s="139"/>
      <c r="J58" s="139"/>
      <c r="K58" s="139"/>
      <c r="L58" s="139"/>
      <c r="M58" s="140"/>
      <c r="N58" s="60">
        <v>0</v>
      </c>
      <c r="O58" s="61">
        <v>0</v>
      </c>
      <c r="P58" s="60">
        <v>0</v>
      </c>
      <c r="Q58" s="61">
        <v>0</v>
      </c>
      <c r="R58" s="60"/>
      <c r="S58" s="61"/>
      <c r="T58" s="75">
        <f t="shared" si="0"/>
        <v>0</v>
      </c>
      <c r="U58" s="76">
        <f t="shared" si="1"/>
        <v>0</v>
      </c>
      <c r="V58" s="9" t="str">
        <f t="shared" si="4"/>
        <v/>
      </c>
      <c r="W58" s="109" t="str">
        <f t="shared" si="2"/>
        <v/>
      </c>
      <c r="X58" s="5" t="str">
        <f t="shared" si="5"/>
        <v>C1a</v>
      </c>
      <c r="Y58" s="111" t="s">
        <v>152</v>
      </c>
      <c r="Z58" s="83"/>
      <c r="AA58" s="83"/>
      <c r="AB58" s="111" t="s">
        <v>153</v>
      </c>
      <c r="AC58" s="1" t="str">
        <f t="shared" si="3"/>
        <v>B1a</v>
      </c>
      <c r="AD58" s="111" t="s">
        <v>152</v>
      </c>
      <c r="AE58" s="83"/>
      <c r="AF58" s="83"/>
      <c r="AG58" s="112" t="s">
        <v>153</v>
      </c>
    </row>
    <row r="59" spans="1:33" x14ac:dyDescent="0.35">
      <c r="A59" s="5">
        <v>8</v>
      </c>
      <c r="B59" s="7" t="s">
        <v>41</v>
      </c>
      <c r="C59" s="185" t="str">
        <f>O48</f>
        <v>&lt;&lt;Gast 2 - Spieler 3&gt;&gt;/&lt;&lt;Gast 2 - Spieler 4&gt;&gt;</v>
      </c>
      <c r="D59" s="186"/>
      <c r="E59" s="186"/>
      <c r="F59" s="187"/>
      <c r="G59" s="1" t="s">
        <v>39</v>
      </c>
      <c r="H59" s="185" t="str">
        <f>O47</f>
        <v>&lt;&lt;Gast 1 - Spieler 3&gt;&gt;/&lt;&lt;Gast 1 - Spieler 4&gt;&gt;</v>
      </c>
      <c r="I59" s="186"/>
      <c r="J59" s="186"/>
      <c r="K59" s="186"/>
      <c r="L59" s="186"/>
      <c r="M59" s="188"/>
      <c r="N59" s="60">
        <v>0</v>
      </c>
      <c r="O59" s="61">
        <v>0</v>
      </c>
      <c r="P59" s="60">
        <v>0</v>
      </c>
      <c r="Q59" s="61">
        <v>0</v>
      </c>
      <c r="R59" s="60"/>
      <c r="S59" s="61"/>
      <c r="T59" s="75">
        <f t="shared" si="0"/>
        <v>0</v>
      </c>
      <c r="U59" s="76">
        <f t="shared" si="1"/>
        <v>0</v>
      </c>
      <c r="V59" s="9" t="str">
        <f t="shared" si="4"/>
        <v/>
      </c>
      <c r="W59" s="109" t="str">
        <f t="shared" si="2"/>
        <v/>
      </c>
      <c r="X59" s="5" t="str">
        <f t="shared" si="5"/>
        <v>C2a</v>
      </c>
      <c r="Y59" s="111" t="s">
        <v>152</v>
      </c>
      <c r="Z59" s="83"/>
      <c r="AA59" s="83"/>
      <c r="AB59" s="111" t="s">
        <v>153</v>
      </c>
      <c r="AC59" s="1" t="str">
        <f t="shared" si="3"/>
        <v>B2a</v>
      </c>
      <c r="AD59" s="111" t="s">
        <v>152</v>
      </c>
      <c r="AE59" s="83"/>
      <c r="AF59" s="83"/>
      <c r="AG59" s="112" t="s">
        <v>153</v>
      </c>
    </row>
    <row r="60" spans="1:33" x14ac:dyDescent="0.35">
      <c r="A60" s="5" t="s">
        <v>101</v>
      </c>
      <c r="B60" s="16" t="s">
        <v>51</v>
      </c>
      <c r="C60" s="177"/>
      <c r="D60" s="178"/>
      <c r="E60" s="178"/>
      <c r="F60" s="190"/>
      <c r="G60" s="17" t="s">
        <v>50</v>
      </c>
      <c r="H60" s="177"/>
      <c r="I60" s="178"/>
      <c r="J60" s="178"/>
      <c r="K60" s="178"/>
      <c r="L60" s="178"/>
      <c r="M60" s="178"/>
      <c r="N60" s="62">
        <v>0</v>
      </c>
      <c r="O60" s="63">
        <v>0</v>
      </c>
      <c r="P60" s="53"/>
      <c r="Q60" s="54"/>
      <c r="R60" s="53"/>
      <c r="S60" s="54"/>
      <c r="T60" s="75">
        <f t="shared" si="0"/>
        <v>0</v>
      </c>
      <c r="U60" s="76">
        <f t="shared" si="1"/>
        <v>0</v>
      </c>
      <c r="V60" s="9" t="str">
        <f t="shared" si="4"/>
        <v/>
      </c>
      <c r="W60" s="109" t="str">
        <f>MID(V60,4,1)</f>
        <v/>
      </c>
      <c r="X60" s="5"/>
      <c r="Y60" s="83"/>
      <c r="Z60" s="83"/>
      <c r="AA60" s="83"/>
      <c r="AB60" s="83"/>
      <c r="AC60" s="1"/>
      <c r="AD60" s="83"/>
      <c r="AE60" s="83"/>
      <c r="AF60" s="83"/>
      <c r="AG60" s="84"/>
    </row>
    <row r="61" spans="1:33" x14ac:dyDescent="0.35">
      <c r="A61" s="5">
        <v>9</v>
      </c>
      <c r="B61" s="1" t="s">
        <v>36</v>
      </c>
      <c r="C61" s="179" t="str">
        <f>E46</f>
        <v>&lt;&lt;Heim - Spieler 1&gt;&gt;/&lt;&lt;Heim - Spieler 2&gt;&gt;</v>
      </c>
      <c r="D61" s="179"/>
      <c r="E61" s="179"/>
      <c r="F61" s="179"/>
      <c r="G61" s="7" t="s">
        <v>34</v>
      </c>
      <c r="H61" s="179" t="str">
        <f>E45</f>
        <v>&lt;&lt;Gast 2 - Spieler 1&gt;&gt;/&lt;&lt;Gast 2 - Spieler 2&gt;&gt;</v>
      </c>
      <c r="I61" s="179"/>
      <c r="J61" s="179"/>
      <c r="K61" s="179"/>
      <c r="L61" s="179"/>
      <c r="M61" s="138"/>
      <c r="N61" s="60">
        <v>0</v>
      </c>
      <c r="O61" s="61">
        <v>0</v>
      </c>
      <c r="P61" s="60">
        <v>0</v>
      </c>
      <c r="Q61" s="61">
        <v>0</v>
      </c>
      <c r="R61" s="60"/>
      <c r="S61" s="61"/>
      <c r="T61" s="75">
        <f t="shared" si="0"/>
        <v>0</v>
      </c>
      <c r="U61" s="76">
        <f t="shared" si="1"/>
        <v>0</v>
      </c>
      <c r="V61" s="9" t="str">
        <f t="shared" si="4"/>
        <v/>
      </c>
      <c r="W61" s="109" t="str">
        <f t="shared" si="2"/>
        <v/>
      </c>
      <c r="X61" s="5" t="str">
        <f t="shared" si="5"/>
        <v>A1a</v>
      </c>
      <c r="Y61" s="111" t="s">
        <v>152</v>
      </c>
      <c r="Z61" s="83"/>
      <c r="AA61" s="83"/>
      <c r="AB61" s="111" t="s">
        <v>153</v>
      </c>
      <c r="AC61" s="1" t="str">
        <f t="shared" si="3"/>
        <v>C1</v>
      </c>
      <c r="AD61" s="111" t="s">
        <v>152</v>
      </c>
      <c r="AE61" s="83"/>
      <c r="AF61" s="83"/>
      <c r="AG61" s="112" t="s">
        <v>153</v>
      </c>
    </row>
    <row r="62" spans="1:33" x14ac:dyDescent="0.35">
      <c r="A62" s="5">
        <v>10</v>
      </c>
      <c r="B62" s="1" t="s">
        <v>37</v>
      </c>
      <c r="C62" s="179" t="str">
        <f>O46</f>
        <v>&lt;&lt;Heim - Spieler 3&gt;&gt;/&lt;&lt;Heim - Spieler 4&gt;&gt;</v>
      </c>
      <c r="D62" s="179"/>
      <c r="E62" s="179"/>
      <c r="F62" s="179"/>
      <c r="G62" s="7" t="s">
        <v>35</v>
      </c>
      <c r="H62" s="179" t="str">
        <f>O45</f>
        <v>&lt;&lt;Gast 2 - Spieler 3&gt;&gt;/&lt;&lt;Gast 2 - Spieler 4&gt;&gt;</v>
      </c>
      <c r="I62" s="179"/>
      <c r="J62" s="179"/>
      <c r="K62" s="179"/>
      <c r="L62" s="179"/>
      <c r="M62" s="138"/>
      <c r="N62" s="60">
        <v>0</v>
      </c>
      <c r="O62" s="61">
        <v>0</v>
      </c>
      <c r="P62" s="60">
        <v>0</v>
      </c>
      <c r="Q62" s="61">
        <v>0</v>
      </c>
      <c r="R62" s="60"/>
      <c r="S62" s="61"/>
      <c r="T62" s="75">
        <f t="shared" si="0"/>
        <v>0</v>
      </c>
      <c r="U62" s="76">
        <f t="shared" si="1"/>
        <v>0</v>
      </c>
      <c r="V62" s="9" t="str">
        <f t="shared" si="4"/>
        <v/>
      </c>
      <c r="W62" s="109" t="str">
        <f t="shared" si="2"/>
        <v/>
      </c>
      <c r="X62" s="5" t="str">
        <f t="shared" si="5"/>
        <v>A2a</v>
      </c>
      <c r="Y62" s="111" t="s">
        <v>152</v>
      </c>
      <c r="Z62" s="83"/>
      <c r="AA62" s="83"/>
      <c r="AB62" s="111" t="s">
        <v>153</v>
      </c>
      <c r="AC62" s="1" t="str">
        <f t="shared" si="3"/>
        <v>C2</v>
      </c>
      <c r="AD62" s="111" t="s">
        <v>152</v>
      </c>
      <c r="AE62" s="83"/>
      <c r="AF62" s="83"/>
      <c r="AG62" s="112" t="s">
        <v>153</v>
      </c>
    </row>
    <row r="63" spans="1:33" x14ac:dyDescent="0.35">
      <c r="A63" s="5" t="s">
        <v>102</v>
      </c>
      <c r="B63" s="20" t="s">
        <v>52</v>
      </c>
      <c r="C63" s="191"/>
      <c r="D63" s="191"/>
      <c r="E63" s="191"/>
      <c r="F63" s="191"/>
      <c r="G63" s="16" t="s">
        <v>51</v>
      </c>
      <c r="H63" s="191"/>
      <c r="I63" s="191"/>
      <c r="J63" s="191"/>
      <c r="K63" s="191"/>
      <c r="L63" s="191"/>
      <c r="M63" s="207"/>
      <c r="N63" s="62">
        <v>0</v>
      </c>
      <c r="O63" s="63">
        <v>0</v>
      </c>
      <c r="P63" s="53"/>
      <c r="Q63" s="54"/>
      <c r="R63" s="53"/>
      <c r="S63" s="54"/>
      <c r="T63" s="75">
        <f t="shared" si="0"/>
        <v>0</v>
      </c>
      <c r="U63" s="76">
        <f t="shared" si="1"/>
        <v>0</v>
      </c>
      <c r="V63" s="9" t="str">
        <f t="shared" si="4"/>
        <v/>
      </c>
      <c r="W63" s="109" t="str">
        <f>MID(V63,4,1)</f>
        <v/>
      </c>
      <c r="X63" s="5"/>
      <c r="Y63" s="83"/>
      <c r="Z63" s="83"/>
      <c r="AA63" s="83"/>
      <c r="AB63" s="83"/>
      <c r="AC63" s="1"/>
      <c r="AD63" s="83"/>
      <c r="AE63" s="83"/>
      <c r="AF63" s="83"/>
      <c r="AG63" s="84"/>
    </row>
    <row r="64" spans="1:33" x14ac:dyDescent="0.35">
      <c r="A64" s="5">
        <v>11</v>
      </c>
      <c r="B64" s="1" t="s">
        <v>30</v>
      </c>
      <c r="C64" s="179" t="str">
        <f>E43</f>
        <v>&lt;&lt;Heim - Spieler 1&gt;&gt;/&lt;&lt;Heim - Spieler 2&gt;&gt;</v>
      </c>
      <c r="D64" s="179"/>
      <c r="E64" s="179"/>
      <c r="F64" s="179"/>
      <c r="G64" s="7" t="s">
        <v>32</v>
      </c>
      <c r="H64" s="179" t="str">
        <f>E44</f>
        <v>&lt;&lt;Gast 1 - Spieler 1&gt;&gt;/&lt;&lt;Gast 1 - Spieler 2&gt;&gt;</v>
      </c>
      <c r="I64" s="179"/>
      <c r="J64" s="179"/>
      <c r="K64" s="179"/>
      <c r="L64" s="179"/>
      <c r="M64" s="138"/>
      <c r="N64" s="60">
        <v>0</v>
      </c>
      <c r="O64" s="61">
        <v>0</v>
      </c>
      <c r="P64" s="60">
        <v>0</v>
      </c>
      <c r="Q64" s="61">
        <v>0</v>
      </c>
      <c r="R64" s="60"/>
      <c r="S64" s="61"/>
      <c r="T64" s="75">
        <f t="shared" si="0"/>
        <v>0</v>
      </c>
      <c r="U64" s="76">
        <f t="shared" si="1"/>
        <v>0</v>
      </c>
      <c r="V64" s="9" t="str">
        <f t="shared" si="4"/>
        <v/>
      </c>
      <c r="W64" s="109" t="str">
        <f t="shared" si="2"/>
        <v/>
      </c>
      <c r="X64" s="5" t="str">
        <f t="shared" si="5"/>
        <v>A1</v>
      </c>
      <c r="Y64" s="111" t="s">
        <v>152</v>
      </c>
      <c r="Z64" s="83"/>
      <c r="AA64" s="83"/>
      <c r="AB64" s="111" t="s">
        <v>153</v>
      </c>
      <c r="AC64" s="1" t="str">
        <f t="shared" si="3"/>
        <v>B1</v>
      </c>
      <c r="AD64" s="111" t="s">
        <v>152</v>
      </c>
      <c r="AE64" s="83"/>
      <c r="AF64" s="83"/>
      <c r="AG64" s="112" t="s">
        <v>153</v>
      </c>
    </row>
    <row r="65" spans="1:33" x14ac:dyDescent="0.35">
      <c r="A65" s="5">
        <v>12</v>
      </c>
      <c r="B65" s="1" t="s">
        <v>31</v>
      </c>
      <c r="C65" s="179" t="str">
        <f>O43</f>
        <v>&lt;&lt;Heim - Spieler 3&gt;&gt;/&lt;&lt;Heim - Spieler 4&gt;&gt;</v>
      </c>
      <c r="D65" s="179"/>
      <c r="E65" s="179"/>
      <c r="F65" s="179"/>
      <c r="G65" s="7" t="s">
        <v>33</v>
      </c>
      <c r="H65" s="179" t="str">
        <f>$O$44</f>
        <v>&lt;&lt;Gast 1 - Spieler 3&gt;&gt;/&lt;&lt;Gast 1 - Spieler 4&gt;&gt;</v>
      </c>
      <c r="I65" s="179"/>
      <c r="J65" s="179"/>
      <c r="K65" s="179"/>
      <c r="L65" s="179"/>
      <c r="M65" s="138"/>
      <c r="N65" s="60">
        <v>0</v>
      </c>
      <c r="O65" s="61">
        <v>0</v>
      </c>
      <c r="P65" s="60">
        <v>0</v>
      </c>
      <c r="Q65" s="61">
        <v>0</v>
      </c>
      <c r="R65" s="60"/>
      <c r="S65" s="61"/>
      <c r="T65" s="75">
        <f t="shared" si="0"/>
        <v>0</v>
      </c>
      <c r="U65" s="76">
        <f t="shared" si="1"/>
        <v>0</v>
      </c>
      <c r="V65" s="9" t="str">
        <f t="shared" si="4"/>
        <v/>
      </c>
      <c r="W65" s="109" t="str">
        <f t="shared" si="2"/>
        <v/>
      </c>
      <c r="X65" s="5" t="str">
        <f t="shared" si="5"/>
        <v>A2</v>
      </c>
      <c r="Y65" s="111" t="s">
        <v>152</v>
      </c>
      <c r="Z65" s="83"/>
      <c r="AA65" s="83"/>
      <c r="AB65" s="111" t="s">
        <v>153</v>
      </c>
      <c r="AC65" s="1" t="str">
        <f t="shared" si="3"/>
        <v>B2</v>
      </c>
      <c r="AD65" s="111" t="s">
        <v>152</v>
      </c>
      <c r="AE65" s="83"/>
      <c r="AF65" s="83"/>
      <c r="AG65" s="112" t="s">
        <v>153</v>
      </c>
    </row>
    <row r="66" spans="1:33" ht="15" thickBot="1" x14ac:dyDescent="0.4">
      <c r="A66" s="6" t="s">
        <v>103</v>
      </c>
      <c r="B66" s="18" t="s">
        <v>52</v>
      </c>
      <c r="C66" s="192"/>
      <c r="D66" s="192"/>
      <c r="E66" s="192"/>
      <c r="F66" s="192"/>
      <c r="G66" s="19" t="s">
        <v>50</v>
      </c>
      <c r="H66" s="192"/>
      <c r="I66" s="192"/>
      <c r="J66" s="192"/>
      <c r="K66" s="192"/>
      <c r="L66" s="192"/>
      <c r="M66" s="193"/>
      <c r="N66" s="64">
        <v>0</v>
      </c>
      <c r="O66" s="65">
        <v>0</v>
      </c>
      <c r="P66" s="55"/>
      <c r="Q66" s="56"/>
      <c r="R66" s="55"/>
      <c r="S66" s="56"/>
      <c r="T66" s="77">
        <f t="shared" si="0"/>
        <v>0</v>
      </c>
      <c r="U66" s="78">
        <f t="shared" si="1"/>
        <v>0</v>
      </c>
      <c r="V66" s="10" t="str">
        <f t="shared" si="4"/>
        <v/>
      </c>
      <c r="W66" s="110" t="str">
        <f>MID(V66,4,1)</f>
        <v/>
      </c>
      <c r="X66" s="6"/>
      <c r="Y66" s="85"/>
      <c r="Z66" s="85"/>
      <c r="AA66" s="85"/>
      <c r="AB66" s="85"/>
      <c r="AC66" s="113"/>
      <c r="AD66" s="85"/>
      <c r="AE66" s="85"/>
      <c r="AF66" s="85"/>
      <c r="AG66" s="86"/>
    </row>
    <row r="67" spans="1:33" ht="8.15" customHeight="1" thickBot="1" x14ac:dyDescent="0.4">
      <c r="N67" s="14">
        <f t="shared" ref="N67:O67" si="6">SUM(N52:N66)</f>
        <v>0</v>
      </c>
      <c r="O67" s="14">
        <f t="shared" si="6"/>
        <v>0</v>
      </c>
      <c r="P67" s="14">
        <f>SUM(P52:P66)</f>
        <v>0</v>
      </c>
      <c r="Q67" s="14">
        <f>SUM(Q52:Q66)</f>
        <v>0</v>
      </c>
      <c r="R67" s="14">
        <f t="shared" ref="R67:U67" si="7">SUM(R52:R66)</f>
        <v>0</v>
      </c>
      <c r="S67" s="14">
        <f t="shared" si="7"/>
        <v>0</v>
      </c>
      <c r="T67" s="14">
        <f t="shared" si="7"/>
        <v>0</v>
      </c>
      <c r="U67" s="14">
        <f t="shared" si="7"/>
        <v>0</v>
      </c>
    </row>
    <row r="68" spans="1:33" x14ac:dyDescent="0.35">
      <c r="A68" s="173" t="s">
        <v>107</v>
      </c>
      <c r="B68" s="141"/>
      <c r="C68" s="141"/>
      <c r="D68" s="3" t="s">
        <v>53</v>
      </c>
      <c r="E68" s="141" t="s">
        <v>54</v>
      </c>
      <c r="F68" s="141"/>
      <c r="G68" s="3" t="s">
        <v>53</v>
      </c>
      <c r="H68" s="24" t="s">
        <v>48</v>
      </c>
      <c r="I68" s="141" t="s">
        <v>168</v>
      </c>
      <c r="J68" s="141"/>
      <c r="K68" s="141" t="s">
        <v>55</v>
      </c>
      <c r="L68" s="141"/>
      <c r="M68" s="141" t="s">
        <v>56</v>
      </c>
      <c r="N68" s="141"/>
      <c r="O68" s="141"/>
      <c r="P68" s="174"/>
      <c r="W68" s="79"/>
      <c r="X68" s="195" t="s">
        <v>169</v>
      </c>
      <c r="Y68" s="195"/>
    </row>
    <row r="69" spans="1:33" x14ac:dyDescent="0.35">
      <c r="A69" s="5" t="s">
        <v>57</v>
      </c>
      <c r="B69" s="217" t="str">
        <f>TeamA</f>
        <v>&lt;&lt;Heim&gt;&gt;</v>
      </c>
      <c r="C69" s="217"/>
      <c r="D69" s="81">
        <f>SUM(COUNTIFS($W$56:$W$57,"A"),COUNTIFS($W$64:$W$66,"A"))</f>
        <v>0</v>
      </c>
      <c r="E69" s="219" t="str">
        <f>TeamB</f>
        <v>&lt;&lt;Gast 1&gt;&gt;</v>
      </c>
      <c r="F69" s="219"/>
      <c r="G69" s="81">
        <f>SUM(COUNTIFS($W$56:$W$57,"B"),COUNTIFS($W$64:$W$66,"B"))</f>
        <v>0</v>
      </c>
      <c r="H69" s="59" t="str">
        <f>IF(D69&gt;G69,"A",IF(G69&gt;D69,"B",""))</f>
        <v/>
      </c>
      <c r="I69" s="66">
        <f>SUM(T56,T64:T66,T57)</f>
        <v>0</v>
      </c>
      <c r="J69" s="66">
        <f>SUM(U56,U57,U64:U66)</f>
        <v>0</v>
      </c>
      <c r="K69" s="66">
        <f>SUM(N56,P56,R56,N57,P57,R57,N64:N66,P64:P66,R64:R66)</f>
        <v>0</v>
      </c>
      <c r="L69" s="66">
        <f>SUM(O56,Q56,S56,O57,Q57,S57,O64:O66,Q64:Q66,S64:S66)</f>
        <v>0</v>
      </c>
      <c r="M69" s="194" cm="1">
        <f t="array" ref="M69">_xlfn.IFS(AND($D69=2,$G69=3),1,AND($G69=2,$D69=3),2,$D69&gt;$G69,3,$G69&gt;$D69,0,AND($D69&lt;2,$G69&lt;2),0)</f>
        <v>0</v>
      </c>
      <c r="N69" s="242"/>
      <c r="O69" s="258" cm="1">
        <f t="array" ref="O69">_xlfn.IFS(AND($D69=2,$G69=3),2,AND($G69=2,$D69=3),1,$D69&lt;$G69,3,$G69&lt;$D69,0,AND($D69&lt;2,$G69&lt;2),0)</f>
        <v>0</v>
      </c>
      <c r="P69" s="261"/>
      <c r="W69" s="79"/>
      <c r="X69" s="196" t="s">
        <v>170</v>
      </c>
      <c r="Y69" s="196"/>
    </row>
    <row r="70" spans="1:33" x14ac:dyDescent="0.35">
      <c r="A70" s="5" t="s">
        <v>58</v>
      </c>
      <c r="B70" s="217" t="str">
        <f>TeamA</f>
        <v>&lt;&lt;Heim&gt;&gt;</v>
      </c>
      <c r="C70" s="217"/>
      <c r="D70" s="81">
        <f>SUM(COUNTIFS($W$54:$W$55,"A"),COUNTIFS($W$61:$W$63,"A"))</f>
        <v>0</v>
      </c>
      <c r="E70" s="220" t="str">
        <f>TeamC</f>
        <v>&lt;&lt;Gast 2&gt;&gt;</v>
      </c>
      <c r="F70" s="220"/>
      <c r="G70" s="81">
        <f>SUM(COUNTIFS($W$54:$W$55,"C"),COUNTIFS($W$61:$W$63,"C"))</f>
        <v>0</v>
      </c>
      <c r="H70" s="59" t="str">
        <f>IF(D70&gt;G70,"A",IF(G70&gt;D70,"C",""))</f>
        <v/>
      </c>
      <c r="I70" s="66">
        <f>SUM(T54,T55,T61:T63)</f>
        <v>0</v>
      </c>
      <c r="J70" s="66">
        <f>SUM(U54,U55,U61:U63)</f>
        <v>0</v>
      </c>
      <c r="K70" s="66">
        <f>SUM(N54,P54,R54,N55,P55,R55,N61:N63,P61:P63,R61:R63)</f>
        <v>0</v>
      </c>
      <c r="L70" s="66">
        <f>SUM(O54,Q54,S54,O55,Q55,S55,O61:O63,Q61:Q63,S61:S63)</f>
        <v>0</v>
      </c>
      <c r="M70" s="194" cm="1">
        <f t="array" ref="M70">_xlfn.IFS(AND($D70=2,$G70=3),1,AND($G70=2,$D70=3),2,$D70&gt;$G70,3,$G70&gt;$D70,0,AND($D70&lt;2,$G70&lt;2),0)</f>
        <v>0</v>
      </c>
      <c r="N70" s="242"/>
      <c r="O70" s="258" cm="1">
        <f t="array" ref="O70">_xlfn.IFS(AND($D70=2,$G70=3),2,AND($G70=2,$D70=3),1,$D70&lt;$G70,3,$G70&lt;$D70,0,AND($D70&lt;2,$G70&lt;2),0)</f>
        <v>0</v>
      </c>
      <c r="P70" s="261"/>
      <c r="W70" s="197" t="s">
        <v>140</v>
      </c>
      <c r="X70" s="197"/>
      <c r="Y70" s="197"/>
    </row>
    <row r="71" spans="1:33" ht="15" thickBot="1" x14ac:dyDescent="0.4">
      <c r="A71" s="6" t="s">
        <v>59</v>
      </c>
      <c r="B71" s="218" t="str">
        <f>TeamB</f>
        <v>&lt;&lt;Gast 1&gt;&gt;</v>
      </c>
      <c r="C71" s="218"/>
      <c r="D71" s="82">
        <f>SUM(COUNTIFS($W$52:$W$53,"B"),COUNTIFS($W$58:$W$60,"B"))</f>
        <v>0</v>
      </c>
      <c r="E71" s="221" t="str">
        <f>TeamC</f>
        <v>&lt;&lt;Gast 2&gt;&gt;</v>
      </c>
      <c r="F71" s="221"/>
      <c r="G71" s="82">
        <f>SUM(COUNTIFS($W$52:$W$53,"C"),COUNTIFS($W$58:$W$60,"C"))</f>
        <v>0</v>
      </c>
      <c r="H71" s="68" t="str">
        <f>IF(D71&gt;G71,"A",IF(G71&gt;D71,"C",""))</f>
        <v/>
      </c>
      <c r="I71" s="67">
        <f>SUM(T52,T53,T58:T60)</f>
        <v>0</v>
      </c>
      <c r="J71" s="67">
        <f>SUM(U52,U53,U58:U60)</f>
        <v>0</v>
      </c>
      <c r="K71" s="67">
        <f>SUM(N52,P52,R52,N53,P53,R53,N58:N60,P58:P60,R58:R60)</f>
        <v>0</v>
      </c>
      <c r="L71" s="67">
        <f>SUM(O52,Q52,S52,O53,Q53,S53,O58:O60,Q58:Q60,S58:S60)</f>
        <v>0</v>
      </c>
      <c r="M71" s="222" cm="1">
        <f t="array" ref="M71">_xlfn.IFS(AND($D71=2,$G71=3),1,AND($G71=2,$D71=3),2,$D71&gt;$G71,3,$G71&gt;$D71,0,AND($D71&lt;2,$G71&lt;2),0)</f>
        <v>0</v>
      </c>
      <c r="N71" s="244"/>
      <c r="O71" s="259" cm="1">
        <f t="array" ref="O71">_xlfn.IFS(AND($D71=2,$G71=3),2,AND($G71=2,$D71=3),1,$D71&lt;$G71,3,$G71&lt;$D71,0,AND($D71&lt;2,$G71&lt;2),0)</f>
        <v>0</v>
      </c>
      <c r="P71" s="260"/>
    </row>
    <row r="72" spans="1:33" ht="8.15" customHeight="1" thickBot="1" x14ac:dyDescent="0.4">
      <c r="I72" s="14">
        <f t="shared" ref="I72:J72" si="8">SUM(I69:I71)</f>
        <v>0</v>
      </c>
      <c r="J72" s="14">
        <f t="shared" si="8"/>
        <v>0</v>
      </c>
      <c r="K72" s="14">
        <f>SUM(K69:K71)</f>
        <v>0</v>
      </c>
      <c r="L72" s="14">
        <f>SUM(L69:L71)</f>
        <v>0</v>
      </c>
    </row>
    <row r="73" spans="1:33" ht="15" thickBot="1" x14ac:dyDescent="0.4">
      <c r="A73" s="119" t="s">
        <v>106</v>
      </c>
      <c r="B73" s="120"/>
      <c r="C73" s="121"/>
      <c r="E73" s="15">
        <f>SUM(T67:U67)</f>
        <v>0</v>
      </c>
      <c r="F73" s="15">
        <f>SUM(I72:J72)</f>
        <v>0</v>
      </c>
      <c r="G73" s="15">
        <f>SUM(N67:S67)</f>
        <v>0</v>
      </c>
      <c r="H73" s="15">
        <f>SUM(K72:L72)</f>
        <v>0</v>
      </c>
    </row>
    <row r="74" spans="1:33" s="31" customFormat="1" ht="13.5" thickBot="1" x14ac:dyDescent="0.35">
      <c r="A74" s="36" t="s">
        <v>57</v>
      </c>
      <c r="B74" s="37" t="s">
        <v>30</v>
      </c>
      <c r="C74" s="189" t="str">
        <f>E43</f>
        <v>&lt;&lt;Heim - Spieler 1&gt;&gt;/&lt;&lt;Heim - Spieler 2&gt;&gt;</v>
      </c>
      <c r="D74" s="189"/>
      <c r="E74" s="189"/>
      <c r="F74" s="69">
        <f>COUNTIFS($V$52:$V$66,"A1")</f>
        <v>0</v>
      </c>
      <c r="G74" s="37" t="s">
        <v>31</v>
      </c>
      <c r="H74" s="189" t="str">
        <f>O43</f>
        <v>&lt;&lt;Heim - Spieler 3&gt;&gt;/&lt;&lt;Heim - Spieler 4&gt;&gt;</v>
      </c>
      <c r="I74" s="189"/>
      <c r="J74" s="189"/>
      <c r="K74" s="189"/>
      <c r="L74" s="189"/>
      <c r="M74" s="189"/>
      <c r="N74" s="71">
        <f>COUNTIFS($V$52:$V$66,"A2")</f>
        <v>0</v>
      </c>
      <c r="O74" s="38" t="s">
        <v>32</v>
      </c>
      <c r="P74" s="189" t="str">
        <f>E44</f>
        <v>&lt;&lt;Gast 1 - Spieler 1&gt;&gt;/&lt;&lt;Gast 1 - Spieler 2&gt;&gt;</v>
      </c>
      <c r="Q74" s="189"/>
      <c r="R74" s="189"/>
      <c r="S74" s="189"/>
      <c r="T74" s="71">
        <f>COUNTIFS($V$52:$V$66,"B1")</f>
        <v>0</v>
      </c>
      <c r="U74" s="38" t="s">
        <v>33</v>
      </c>
      <c r="V74" s="189" t="str">
        <f>O44</f>
        <v>&lt;&lt;Gast 1 - Spieler 3&gt;&gt;/&lt;&lt;Gast 1 - Spieler 4&gt;&gt;</v>
      </c>
      <c r="W74" s="189"/>
      <c r="X74" s="189"/>
      <c r="Y74" s="73">
        <f>COUNTIFS($V$52:$V$66,"B2")</f>
        <v>0</v>
      </c>
    </row>
    <row r="75" spans="1:33" s="31" customFormat="1" ht="13.5" thickBot="1" x14ac:dyDescent="0.35">
      <c r="A75" s="36" t="s">
        <v>58</v>
      </c>
      <c r="B75" s="37" t="s">
        <v>36</v>
      </c>
      <c r="C75" s="189" t="str">
        <f>E46</f>
        <v>&lt;&lt;Heim - Spieler 1&gt;&gt;/&lt;&lt;Heim - Spieler 2&gt;&gt;</v>
      </c>
      <c r="D75" s="189"/>
      <c r="E75" s="189"/>
      <c r="F75" s="69">
        <f>COUNTIFS($V$52:$V$66,"A1a")</f>
        <v>0</v>
      </c>
      <c r="G75" s="37" t="s">
        <v>37</v>
      </c>
      <c r="H75" s="189" t="str">
        <f>O46</f>
        <v>&lt;&lt;Heim - Spieler 3&gt;&gt;/&lt;&lt;Heim - Spieler 4&gt;&gt;</v>
      </c>
      <c r="I75" s="189"/>
      <c r="J75" s="189"/>
      <c r="K75" s="189"/>
      <c r="L75" s="189"/>
      <c r="M75" s="189"/>
      <c r="N75" s="71">
        <f>COUNTIFS($V$52:$V$66,"A2a")</f>
        <v>0</v>
      </c>
      <c r="O75" s="38" t="s">
        <v>34</v>
      </c>
      <c r="P75" s="189" t="str">
        <f>E45</f>
        <v>&lt;&lt;Gast 2 - Spieler 1&gt;&gt;/&lt;&lt;Gast 2 - Spieler 2&gt;&gt;</v>
      </c>
      <c r="Q75" s="189"/>
      <c r="R75" s="189"/>
      <c r="S75" s="189"/>
      <c r="T75" s="71">
        <f>COUNTIFS($V$52:$V$66,"C1")</f>
        <v>0</v>
      </c>
      <c r="U75" s="38" t="s">
        <v>35</v>
      </c>
      <c r="V75" s="189" t="str">
        <f>O45</f>
        <v>&lt;&lt;Gast 2 - Spieler 3&gt;&gt;/&lt;&lt;Gast 2 - Spieler 4&gt;&gt;</v>
      </c>
      <c r="W75" s="189"/>
      <c r="X75" s="189"/>
      <c r="Y75" s="73">
        <f>COUNTIFS($V$52:$V$66,"C2")</f>
        <v>0</v>
      </c>
    </row>
    <row r="76" spans="1:33" s="31" customFormat="1" ht="13.5" thickBot="1" x14ac:dyDescent="0.35">
      <c r="A76" s="39" t="s">
        <v>59</v>
      </c>
      <c r="B76" s="40" t="s">
        <v>38</v>
      </c>
      <c r="C76" s="216" t="str">
        <f>E47</f>
        <v>&lt;&lt;Gast 1 - Spieler 1&gt;&gt;/&lt;&lt;Gast 1 - Spieler 2&gt;&gt;</v>
      </c>
      <c r="D76" s="216"/>
      <c r="E76" s="216"/>
      <c r="F76" s="70">
        <f>COUNTIFS($V$52:$V$66,"B1a")</f>
        <v>0</v>
      </c>
      <c r="G76" s="40" t="s">
        <v>39</v>
      </c>
      <c r="H76" s="216" t="str">
        <f>O47</f>
        <v>&lt;&lt;Gast 1 - Spieler 3&gt;&gt;/&lt;&lt;Gast 1 - Spieler 4&gt;&gt;</v>
      </c>
      <c r="I76" s="216"/>
      <c r="J76" s="216"/>
      <c r="K76" s="216"/>
      <c r="L76" s="216"/>
      <c r="M76" s="216"/>
      <c r="N76" s="72">
        <f>COUNTIFS($V$52:$V$66,"B2a")</f>
        <v>0</v>
      </c>
      <c r="O76" s="41" t="s">
        <v>40</v>
      </c>
      <c r="P76" s="216" t="str">
        <f>E48</f>
        <v>&lt;&lt;Gast 2 - Spieler 1&gt;&gt;/&lt;&lt;Gast 2 - Spieler 2&gt;&gt;</v>
      </c>
      <c r="Q76" s="216"/>
      <c r="R76" s="216"/>
      <c r="S76" s="216"/>
      <c r="T76" s="72">
        <f>COUNTIFS($V$52:$V$66,"C1a")</f>
        <v>0</v>
      </c>
      <c r="U76" s="41" t="s">
        <v>41</v>
      </c>
      <c r="V76" s="216" t="str">
        <f>O48</f>
        <v>&lt;&lt;Gast 2 - Spieler 3&gt;&gt;/&lt;&lt;Gast 2 - Spieler 4&gt;&gt;</v>
      </c>
      <c r="W76" s="216"/>
      <c r="X76" s="216"/>
      <c r="Y76" s="74">
        <f>COUNTIFS($V$52:$V$66,"C2a")</f>
        <v>0</v>
      </c>
    </row>
    <row r="77" spans="1:33" ht="15" thickBot="1" x14ac:dyDescent="0.4"/>
    <row r="78" spans="1:33" ht="15" thickBot="1" x14ac:dyDescent="0.4">
      <c r="A78" s="262" t="s">
        <v>164</v>
      </c>
      <c r="B78" s="263"/>
      <c r="C78" s="264"/>
    </row>
    <row r="79" spans="1:33" x14ac:dyDescent="0.35">
      <c r="A79" s="107" t="s">
        <v>165</v>
      </c>
    </row>
  </sheetData>
  <mergeCells count="276">
    <mergeCell ref="A16:B16"/>
    <mergeCell ref="C16:E16"/>
    <mergeCell ref="F16:G16"/>
    <mergeCell ref="H16:J16"/>
    <mergeCell ref="L16:M16"/>
    <mergeCell ref="N16:Q16"/>
    <mergeCell ref="R16:S16"/>
    <mergeCell ref="T16:V16"/>
    <mergeCell ref="A26:B26"/>
    <mergeCell ref="C26:E26"/>
    <mergeCell ref="F26:G26"/>
    <mergeCell ref="H26:J26"/>
    <mergeCell ref="L26:M26"/>
    <mergeCell ref="N26:Q26"/>
    <mergeCell ref="R26:S26"/>
    <mergeCell ref="T26:V26"/>
    <mergeCell ref="A21:B21"/>
    <mergeCell ref="C21:E21"/>
    <mergeCell ref="F21:G21"/>
    <mergeCell ref="K68:L68"/>
    <mergeCell ref="A13:J13"/>
    <mergeCell ref="L13:W13"/>
    <mergeCell ref="C14:E14"/>
    <mergeCell ref="F14:G14"/>
    <mergeCell ref="H14:J15"/>
    <mergeCell ref="L14:M14"/>
    <mergeCell ref="N14:Q14"/>
    <mergeCell ref="R14:S14"/>
    <mergeCell ref="T14:V15"/>
    <mergeCell ref="W14:W15"/>
    <mergeCell ref="A14:B14"/>
    <mergeCell ref="A15:B15"/>
    <mergeCell ref="C15:E15"/>
    <mergeCell ref="F15:G15"/>
    <mergeCell ref="L15:M15"/>
    <mergeCell ref="N15:Q15"/>
    <mergeCell ref="L23:W23"/>
    <mergeCell ref="L24:M24"/>
    <mergeCell ref="W34:W35"/>
    <mergeCell ref="R35:S35"/>
    <mergeCell ref="A33:J33"/>
    <mergeCell ref="L33:W33"/>
    <mergeCell ref="A34:B34"/>
    <mergeCell ref="A8:B8"/>
    <mergeCell ref="A4:B4"/>
    <mergeCell ref="A5:B5"/>
    <mergeCell ref="A6:B6"/>
    <mergeCell ref="C4:J4"/>
    <mergeCell ref="C20:E20"/>
    <mergeCell ref="F20:G20"/>
    <mergeCell ref="A9:B9"/>
    <mergeCell ref="A10:B10"/>
    <mergeCell ref="A11:B11"/>
    <mergeCell ref="A18:B18"/>
    <mergeCell ref="A19:B19"/>
    <mergeCell ref="A20:B20"/>
    <mergeCell ref="H9:J9"/>
    <mergeCell ref="H10:J11"/>
    <mergeCell ref="C10:E10"/>
    <mergeCell ref="C9:E9"/>
    <mergeCell ref="F9:G9"/>
    <mergeCell ref="F10:G10"/>
    <mergeCell ref="C11:E11"/>
    <mergeCell ref="F11:G11"/>
    <mergeCell ref="C19:E19"/>
    <mergeCell ref="F19:G19"/>
    <mergeCell ref="C5:E5"/>
    <mergeCell ref="A23:J23"/>
    <mergeCell ref="A24:B24"/>
    <mergeCell ref="C24:E24"/>
    <mergeCell ref="F24:G24"/>
    <mergeCell ref="H24:J25"/>
    <mergeCell ref="A25:B25"/>
    <mergeCell ref="C25:E25"/>
    <mergeCell ref="F25:G25"/>
    <mergeCell ref="F29:G29"/>
    <mergeCell ref="H29:J29"/>
    <mergeCell ref="A28:B28"/>
    <mergeCell ref="A29:B29"/>
    <mergeCell ref="C29:E29"/>
    <mergeCell ref="A30:B30"/>
    <mergeCell ref="C30:E30"/>
    <mergeCell ref="F30:G30"/>
    <mergeCell ref="H30:J31"/>
    <mergeCell ref="A31:B31"/>
    <mergeCell ref="C31:E31"/>
    <mergeCell ref="F31:G31"/>
    <mergeCell ref="O43:W43"/>
    <mergeCell ref="O44:W44"/>
    <mergeCell ref="B43:C43"/>
    <mergeCell ref="B44:C44"/>
    <mergeCell ref="A35:B35"/>
    <mergeCell ref="C35:E35"/>
    <mergeCell ref="F35:G35"/>
    <mergeCell ref="L35:M35"/>
    <mergeCell ref="N35:Q35"/>
    <mergeCell ref="C34:E34"/>
    <mergeCell ref="F34:G34"/>
    <mergeCell ref="H34:J35"/>
    <mergeCell ref="L34:M34"/>
    <mergeCell ref="N34:Q34"/>
    <mergeCell ref="R34:S34"/>
    <mergeCell ref="T34:V35"/>
    <mergeCell ref="A36:B36"/>
    <mergeCell ref="V76:X76"/>
    <mergeCell ref="B69:C69"/>
    <mergeCell ref="B70:C70"/>
    <mergeCell ref="P74:S74"/>
    <mergeCell ref="P75:S75"/>
    <mergeCell ref="P76:S76"/>
    <mergeCell ref="H74:M74"/>
    <mergeCell ref="H75:M75"/>
    <mergeCell ref="H76:M76"/>
    <mergeCell ref="C76:E76"/>
    <mergeCell ref="C74:E74"/>
    <mergeCell ref="C75:E75"/>
    <mergeCell ref="B71:C71"/>
    <mergeCell ref="E69:F69"/>
    <mergeCell ref="E70:F70"/>
    <mergeCell ref="E71:F71"/>
    <mergeCell ref="A73:C73"/>
    <mergeCell ref="O69:P69"/>
    <mergeCell ref="M70:N70"/>
    <mergeCell ref="O70:P70"/>
    <mergeCell ref="M71:N71"/>
    <mergeCell ref="O71:P71"/>
    <mergeCell ref="H36:J36"/>
    <mergeCell ref="L36:M36"/>
    <mergeCell ref="N36:Q36"/>
    <mergeCell ref="R36:S36"/>
    <mergeCell ref="R20:S20"/>
    <mergeCell ref="T20:V21"/>
    <mergeCell ref="L21:M21"/>
    <mergeCell ref="T10:V11"/>
    <mergeCell ref="L11:M11"/>
    <mergeCell ref="R11:S11"/>
    <mergeCell ref="L10:M10"/>
    <mergeCell ref="R10:S10"/>
    <mergeCell ref="L20:M20"/>
    <mergeCell ref="R19:S19"/>
    <mergeCell ref="T19:V19"/>
    <mergeCell ref="L18:W18"/>
    <mergeCell ref="R15:S15"/>
    <mergeCell ref="W10:W11"/>
    <mergeCell ref="W20:W21"/>
    <mergeCell ref="L19:M19"/>
    <mergeCell ref="L29:M29"/>
    <mergeCell ref="R29:S29"/>
    <mergeCell ref="T29:V29"/>
    <mergeCell ref="N24:Q24"/>
    <mergeCell ref="H63:M63"/>
    <mergeCell ref="N51:O51"/>
    <mergeCell ref="O45:W45"/>
    <mergeCell ref="O46:W46"/>
    <mergeCell ref="O47:W47"/>
    <mergeCell ref="O48:W48"/>
    <mergeCell ref="B45:C45"/>
    <mergeCell ref="C51:F51"/>
    <mergeCell ref="R51:S51"/>
    <mergeCell ref="T51:U51"/>
    <mergeCell ref="H64:M64"/>
    <mergeCell ref="V75:X75"/>
    <mergeCell ref="V74:X74"/>
    <mergeCell ref="C56:F56"/>
    <mergeCell ref="H56:M56"/>
    <mergeCell ref="C60:F60"/>
    <mergeCell ref="C61:F61"/>
    <mergeCell ref="H65:M65"/>
    <mergeCell ref="E68:F68"/>
    <mergeCell ref="C62:F62"/>
    <mergeCell ref="C63:F63"/>
    <mergeCell ref="C64:F64"/>
    <mergeCell ref="H66:M66"/>
    <mergeCell ref="C65:F65"/>
    <mergeCell ref="C66:F66"/>
    <mergeCell ref="H61:M61"/>
    <mergeCell ref="H62:M62"/>
    <mergeCell ref="M69:N69"/>
    <mergeCell ref="X68:Y68"/>
    <mergeCell ref="X69:Y69"/>
    <mergeCell ref="W70:Y70"/>
    <mergeCell ref="A68:C68"/>
    <mergeCell ref="I68:J68"/>
    <mergeCell ref="M68:P68"/>
    <mergeCell ref="H60:M60"/>
    <mergeCell ref="H54:M54"/>
    <mergeCell ref="H51:M51"/>
    <mergeCell ref="E43:M43"/>
    <mergeCell ref="E44:M44"/>
    <mergeCell ref="H19:J19"/>
    <mergeCell ref="H20:J21"/>
    <mergeCell ref="C28:J28"/>
    <mergeCell ref="C55:F55"/>
    <mergeCell ref="H55:M55"/>
    <mergeCell ref="C57:F57"/>
    <mergeCell ref="H57:M57"/>
    <mergeCell ref="C58:F58"/>
    <mergeCell ref="C59:F59"/>
    <mergeCell ref="H58:M58"/>
    <mergeCell ref="H59:M59"/>
    <mergeCell ref="L30:M30"/>
    <mergeCell ref="C52:F52"/>
    <mergeCell ref="C54:F54"/>
    <mergeCell ref="C53:F53"/>
    <mergeCell ref="H52:M52"/>
    <mergeCell ref="H53:M53"/>
    <mergeCell ref="C36:E36"/>
    <mergeCell ref="F36:G36"/>
    <mergeCell ref="R21:S21"/>
    <mergeCell ref="O4:W4"/>
    <mergeCell ref="N10:Q10"/>
    <mergeCell ref="N11:Q11"/>
    <mergeCell ref="N19:Q19"/>
    <mergeCell ref="N20:Q20"/>
    <mergeCell ref="N21:Q21"/>
    <mergeCell ref="P51:Q51"/>
    <mergeCell ref="L4:N4"/>
    <mergeCell ref="W30:W31"/>
    <mergeCell ref="R30:S30"/>
    <mergeCell ref="R24:S24"/>
    <mergeCell ref="T24:V25"/>
    <mergeCell ref="W24:W25"/>
    <mergeCell ref="L25:M25"/>
    <mergeCell ref="N25:Q25"/>
    <mergeCell ref="R25:S25"/>
    <mergeCell ref="L28:W28"/>
    <mergeCell ref="N29:Q29"/>
    <mergeCell ref="T36:V36"/>
    <mergeCell ref="L32:M32"/>
    <mergeCell ref="C6:J6"/>
    <mergeCell ref="H5:J5"/>
    <mergeCell ref="E45:M45"/>
    <mergeCell ref="E46:M46"/>
    <mergeCell ref="E47:M47"/>
    <mergeCell ref="E48:M48"/>
    <mergeCell ref="N9:Q9"/>
    <mergeCell ref="F5:G5"/>
    <mergeCell ref="C8:J8"/>
    <mergeCell ref="C18:J18"/>
    <mergeCell ref="L6:N6"/>
    <mergeCell ref="O6:W6"/>
    <mergeCell ref="O5:W5"/>
    <mergeCell ref="L9:M9"/>
    <mergeCell ref="R9:S9"/>
    <mergeCell ref="T9:V9"/>
    <mergeCell ref="L8:W8"/>
    <mergeCell ref="L5:N5"/>
    <mergeCell ref="T30:V31"/>
    <mergeCell ref="L31:M31"/>
    <mergeCell ref="R31:S31"/>
    <mergeCell ref="N30:Q30"/>
    <mergeCell ref="N31:Q31"/>
    <mergeCell ref="N32:Q32"/>
    <mergeCell ref="R32:S32"/>
    <mergeCell ref="T32:V32"/>
    <mergeCell ref="A78:C78"/>
    <mergeCell ref="F12:G12"/>
    <mergeCell ref="H12:J12"/>
    <mergeCell ref="R12:S12"/>
    <mergeCell ref="T12:V12"/>
    <mergeCell ref="C12:E12"/>
    <mergeCell ref="A12:B12"/>
    <mergeCell ref="L12:M12"/>
    <mergeCell ref="N12:Q12"/>
    <mergeCell ref="A22:B22"/>
    <mergeCell ref="C22:E22"/>
    <mergeCell ref="F22:G22"/>
    <mergeCell ref="H22:J22"/>
    <mergeCell ref="L22:M22"/>
    <mergeCell ref="N22:Q22"/>
    <mergeCell ref="R22:S22"/>
    <mergeCell ref="T22:V22"/>
    <mergeCell ref="A32:B32"/>
    <mergeCell ref="C32:E32"/>
    <mergeCell ref="F32:G32"/>
    <mergeCell ref="H32:J32"/>
  </mergeCells>
  <phoneticPr fontId="7" type="noConversion"/>
  <conditionalFormatting sqref="D43:D48 N43:N48 E49 O49 B52:B66 G52:G66 V52:V66 B74:B76 G74:G76 O74:O76 U74:U76">
    <cfRule type="cellIs" dxfId="35" priority="47" operator="between">
      <formula>"B1"</formula>
      <formula>"B2"</formula>
    </cfRule>
    <cfRule type="cellIs" dxfId="34" priority="46" operator="between">
      <formula>"C1"</formula>
      <formula>"C2"</formula>
    </cfRule>
    <cfRule type="cellIs" dxfId="33" priority="48" operator="between">
      <formula>"A1"</formula>
      <formula>"A2"</formula>
    </cfRule>
    <cfRule type="cellIs" dxfId="32" priority="41" operator="between">
      <formula>"B1a"</formula>
      <formula>"B2a"</formula>
    </cfRule>
    <cfRule type="cellIs" dxfId="31" priority="40" operator="between">
      <formula>"A1a"</formula>
      <formula>"A2a"</formula>
    </cfRule>
    <cfRule type="cellIs" dxfId="30" priority="42" operator="between">
      <formula>"C1a"</formula>
      <formula>"C2a"</formula>
    </cfRule>
  </conditionalFormatting>
  <conditionalFormatting sqref="L8:W8">
    <cfRule type="containsText" dxfId="29" priority="39" operator="containsText" text="Mannschaft A">
      <formula>NOT(ISERROR(SEARCH("Mannschaft A",L8)))</formula>
    </cfRule>
    <cfRule type="containsText" dxfId="28" priority="38" operator="containsText" text="Mannschaft B">
      <formula>NOT(ISERROR(SEARCH("Mannschaft B",L8)))</formula>
    </cfRule>
    <cfRule type="containsText" dxfId="27" priority="37" operator="containsText" text="Mannschaft C">
      <formula>NOT(ISERROR(SEARCH("Mannschaft C",L8)))</formula>
    </cfRule>
  </conditionalFormatting>
  <conditionalFormatting sqref="L18:W18">
    <cfRule type="containsText" dxfId="26" priority="36" operator="containsText" text="Mannschaft A">
      <formula>NOT(ISERROR(SEARCH("Mannschaft A",L18)))</formula>
    </cfRule>
    <cfRule type="containsText" dxfId="25" priority="35" operator="containsText" text="Mannschaft B">
      <formula>NOT(ISERROR(SEARCH("Mannschaft B",L18)))</formula>
    </cfRule>
    <cfRule type="containsText" dxfId="24" priority="34" operator="containsText" text="Mannschaft C">
      <formula>NOT(ISERROR(SEARCH("Mannschaft C",L18)))</formula>
    </cfRule>
  </conditionalFormatting>
  <conditionalFormatting sqref="L28:W28">
    <cfRule type="containsText" dxfId="23" priority="31" operator="containsText" text="Mannschaft C">
      <formula>NOT(ISERROR(SEARCH("Mannschaft C",L28)))</formula>
    </cfRule>
    <cfRule type="containsText" dxfId="22" priority="33" operator="containsText" text="Mannschaft A">
      <formula>NOT(ISERROR(SEARCH("Mannschaft A",L28)))</formula>
    </cfRule>
    <cfRule type="containsText" dxfId="21" priority="32" operator="containsText" text="Mannschaft B">
      <formula>NOT(ISERROR(SEARCH("Mannschaft B",L28)))</formula>
    </cfRule>
  </conditionalFormatting>
  <conditionalFormatting sqref="O38:T38">
    <cfRule type="cellIs" dxfId="20" priority="7" operator="between">
      <formula>"A1a"</formula>
      <formula>"A2a"</formula>
    </cfRule>
    <cfRule type="cellIs" dxfId="19" priority="8" operator="between">
      <formula>"B1a"</formula>
      <formula>"B2a"</formula>
    </cfRule>
    <cfRule type="cellIs" dxfId="18" priority="9" operator="between">
      <formula>"C1a"</formula>
      <formula>"C2a"</formula>
    </cfRule>
    <cfRule type="cellIs" dxfId="17" priority="10" operator="between">
      <formula>"C1"</formula>
      <formula>"C2"</formula>
    </cfRule>
    <cfRule type="cellIs" dxfId="16" priority="11" operator="between">
      <formula>"B1"</formula>
      <formula>"B2"</formula>
    </cfRule>
    <cfRule type="cellIs" dxfId="15" priority="12" operator="between">
      <formula>"A1"</formula>
      <formula>"A2"</formula>
    </cfRule>
  </conditionalFormatting>
  <conditionalFormatting sqref="W52:W66 H69:H71">
    <cfRule type="cellIs" dxfId="14" priority="45" operator="equal">
      <formula>"A"</formula>
    </cfRule>
    <cfRule type="cellIs" dxfId="13" priority="44" operator="equal">
      <formula>"B"</formula>
    </cfRule>
    <cfRule type="cellIs" dxfId="12" priority="43" operator="equal">
      <formula>"C"</formula>
    </cfRule>
  </conditionalFormatting>
  <conditionalFormatting sqref="X52:X66">
    <cfRule type="cellIs" dxfId="11" priority="25" operator="between">
      <formula>"A1a"</formula>
      <formula>"A2a"</formula>
    </cfRule>
    <cfRule type="cellIs" dxfId="10" priority="26" operator="between">
      <formula>"B1a"</formula>
      <formula>"B2a"</formula>
    </cfRule>
    <cfRule type="cellIs" dxfId="9" priority="27" operator="between">
      <formula>"C1a"</formula>
      <formula>"C2a"</formula>
    </cfRule>
    <cfRule type="cellIs" dxfId="8" priority="28" operator="between">
      <formula>"C1"</formula>
      <formula>"C2"</formula>
    </cfRule>
    <cfRule type="cellIs" dxfId="7" priority="29" operator="between">
      <formula>"B1"</formula>
      <formula>"B2"</formula>
    </cfRule>
    <cfRule type="cellIs" dxfId="6" priority="30" operator="between">
      <formula>"A1"</formula>
      <formula>"A2"</formula>
    </cfRule>
  </conditionalFormatting>
  <conditionalFormatting sqref="AC52:AC66">
    <cfRule type="cellIs" dxfId="5" priority="1" operator="between">
      <formula>"A1a"</formula>
      <formula>"A2a"</formula>
    </cfRule>
    <cfRule type="cellIs" dxfId="4" priority="6" operator="between">
      <formula>"A1"</formula>
      <formula>"A2"</formula>
    </cfRule>
    <cfRule type="cellIs" dxfId="3" priority="5" operator="between">
      <formula>"B1"</formula>
      <formula>"B2"</formula>
    </cfRule>
    <cfRule type="cellIs" dxfId="2" priority="4" operator="between">
      <formula>"C1"</formula>
      <formula>"C2"</formula>
    </cfRule>
    <cfRule type="cellIs" dxfId="1" priority="3" operator="between">
      <formula>"C1a"</formula>
      <formula>"C2a"</formula>
    </cfRule>
    <cfRule type="cellIs" dxfId="0" priority="2" operator="between">
      <formula>"B1a"</formula>
      <formula>"B2a"</formula>
    </cfRule>
  </conditionalFormatting>
  <dataValidations disablePrompts="1" count="20">
    <dataValidation type="list" allowBlank="1" showInputMessage="1" showErrorMessage="1" sqref="L28:W28 L18:W18" xr:uid="{7E0C4A2E-AB4D-4371-9B86-95079E62A203}">
      <formula1>"Mannschaft A,Mannschaft B, Mannschaft C"</formula1>
    </dataValidation>
    <dataValidation type="list" allowBlank="1" showInputMessage="1" showErrorMessage="1" sqref="L8:W8" xr:uid="{56E31AEE-908B-43EE-8ADE-53BF1C57A6BC}">
      <formula1>"Mannschaft A,Mannschaft B,Mannschaft C"</formula1>
    </dataValidation>
    <dataValidation type="list" allowBlank="1" showInputMessage="1" showErrorMessage="1" promptTitle="Raus" sqref="Z59 Z52" xr:uid="{BD04DBA7-135A-41C0-825D-5BDC7A27274B}">
      <formula1>$M$39:$M$40</formula1>
    </dataValidation>
    <dataValidation type="list" allowBlank="1" showInputMessage="1" showErrorMessage="1" sqref="AE58 AE52" xr:uid="{C4E57F56-E25A-4365-8A4D-EC9F27BAA2EC}">
      <formula1>$H$39:$H$40</formula1>
    </dataValidation>
    <dataValidation type="list" allowBlank="1" showInputMessage="1" showErrorMessage="1" sqref="AE59 AE53" xr:uid="{1C3829BD-013D-47CF-A57C-0421A767910A}">
      <formula1>$I$39:$I$40</formula1>
    </dataValidation>
    <dataValidation type="list" allowBlank="1" showInputMessage="1" showErrorMessage="1" promptTitle="Raus" sqref="Z61 Z54" xr:uid="{02F5FB1F-E8A5-46B9-A7AF-23BC05D12DA8}">
      <formula1>$D$39:$D$40</formula1>
    </dataValidation>
    <dataValidation type="list" allowBlank="1" showInputMessage="1" showErrorMessage="1" sqref="AA61:AA62 AA54:AA55" xr:uid="{D0FC2C33-EEAE-41E9-8B17-C4F3296A8FEE}">
      <formula1>$P$39:$P$40</formula1>
    </dataValidation>
    <dataValidation type="list" allowBlank="1" showInputMessage="1" showErrorMessage="1" sqref="AF59 AF56:AF57 AF64:AF65" xr:uid="{AA1BAD71-5EED-4458-91A2-937E0C850482}">
      <formula1>$Q$39:$Q$40</formula1>
    </dataValidation>
    <dataValidation type="list" allowBlank="1" showInputMessage="1" showErrorMessage="1" sqref="AF61:AF62 AF54:AF55" xr:uid="{21C485A2-34C7-41C4-9FE7-DB2F4A06F797}">
      <formula1>$S$39:$S$40</formula1>
    </dataValidation>
    <dataValidation type="list" allowBlank="1" showInputMessage="1" showErrorMessage="1" sqref="AA52:AA53 AA58:AA59" xr:uid="{7F84FC40-CEC5-47F3-AE2F-C070A4734AD2}">
      <formula1>$T$39:$T$40</formula1>
    </dataValidation>
    <dataValidation type="list" allowBlank="1" showInputMessage="1" showErrorMessage="1" sqref="AF58 AF52:AF53" xr:uid="{5130356C-500D-4700-9124-E02F722745BA}">
      <formula1>$R$39:$R$40</formula1>
    </dataValidation>
    <dataValidation type="list" allowBlank="1" showInputMessage="1" showErrorMessage="1" sqref="AE62 AE54" xr:uid="{7BFD4163-790A-483A-B62D-20183E5E922F}">
      <formula1>$K$39:$K$40</formula1>
    </dataValidation>
    <dataValidation type="list" allowBlank="1" showInputMessage="1" showErrorMessage="1" promptTitle="Raus" sqref="Z62 Z55" xr:uid="{D3D743E9-749D-40B7-9CD6-85E5F24504C5}">
      <formula1>$E$39:$E$40</formula1>
    </dataValidation>
    <dataValidation type="list" allowBlank="1" showInputMessage="1" showErrorMessage="1" promptTitle="Raus" sqref="Z56 Z64" xr:uid="{70F97BA0-E379-43B8-8561-69D43EED09BF}">
      <formula1>$B$39:$B$40</formula1>
    </dataValidation>
    <dataValidation type="list" allowBlank="1" showInputMessage="1" showErrorMessage="1" sqref="AA56:AA57 AA64:AA65" xr:uid="{45502D42-14E0-4026-AB9C-DBDFC549E6E2}">
      <formula1>$O$39:$O$40</formula1>
    </dataValidation>
    <dataValidation type="list" allowBlank="1" showInputMessage="1" showErrorMessage="1" sqref="AE65 AE56" xr:uid="{9BCD5895-5E44-4102-A8A9-A78BFA1AAA9D}">
      <formula1>$G$39:$G$40</formula1>
    </dataValidation>
    <dataValidation type="list" allowBlank="1" showInputMessage="1" showErrorMessage="1" promptTitle="Raus" sqref="Z57 Z65" xr:uid="{36C0E1FF-BDEA-4821-AF8B-A0682AC63562}">
      <formula1>$C$39:$C$40</formula1>
    </dataValidation>
    <dataValidation type="list" allowBlank="1" showInputMessage="1" showErrorMessage="1" sqref="AE57 AE64" xr:uid="{EB5FFCD1-8FA0-458D-9405-E9ECD72A3F03}">
      <formula1>$F$39:$F$40</formula1>
    </dataValidation>
    <dataValidation type="list" allowBlank="1" showInputMessage="1" showErrorMessage="1" promptTitle="Raus" sqref="Z53 Z58" xr:uid="{CE14EC69-C2A7-4154-A0CF-E86B386FCA37}">
      <formula1>$L$39:$L$40</formula1>
    </dataValidation>
    <dataValidation type="list" allowBlank="1" showInputMessage="1" showErrorMessage="1" sqref="AE55 AE61" xr:uid="{CD6C06E7-B022-49ED-84EF-A8A3E5F64817}">
      <formula1>$J$39:$J$40</formula1>
    </dataValidation>
  </dataValidations>
  <hyperlinks>
    <hyperlink ref="O4" r:id="rId1" xr:uid="{F1312973-5E0C-43B0-B26D-0836ED8A89F0}"/>
    <hyperlink ref="O5" r:id="rId2" xr:uid="{076D5F31-EE5F-4D1F-AD67-3CD25E4D03D7}"/>
    <hyperlink ref="O6" r:id="rId3" xr:uid="{16C9E59B-35A7-4CCD-80C3-244023DBBB01}"/>
  </hyperlinks>
  <pageMargins left="3.937007874015748E-2" right="3.937007874015748E-2" top="0.94488188976377963" bottom="0.15748031496062992" header="0" footer="0"/>
  <pageSetup paperSize="9" scale="64" orientation="portrait" horizontalDpi="300" verticalDpi="300" r:id="rId4"/>
  <ignoredErrors>
    <ignoredError sqref="G73" formula="1"/>
  </ignoredErrors>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1E763-D611-4F8A-A363-920C37A85EE7}">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E1B40-CCCA-4C8A-BEDC-63C46F793F47}">
  <dimension ref="A1:I37"/>
  <sheetViews>
    <sheetView workbookViewId="0">
      <selection activeCell="A39" sqref="A39"/>
    </sheetView>
  </sheetViews>
  <sheetFormatPr defaultColWidth="11.36328125" defaultRowHeight="14.5" x14ac:dyDescent="0.35"/>
  <cols>
    <col min="4" max="4" width="14.81640625" bestFit="1" customWidth="1"/>
  </cols>
  <sheetData>
    <row r="1" spans="1:9" ht="18.5" x14ac:dyDescent="0.45">
      <c r="A1" s="25" t="s">
        <v>60</v>
      </c>
    </row>
    <row r="2" spans="1:9" ht="18.5" x14ac:dyDescent="0.45">
      <c r="A2" s="25"/>
    </row>
    <row r="3" spans="1:9" x14ac:dyDescent="0.35">
      <c r="A3" t="s">
        <v>105</v>
      </c>
    </row>
    <row r="4" spans="1:9" x14ac:dyDescent="0.35">
      <c r="A4" t="s">
        <v>61</v>
      </c>
    </row>
    <row r="5" spans="1:9" x14ac:dyDescent="0.35">
      <c r="A5" t="s">
        <v>111</v>
      </c>
    </row>
    <row r="6" spans="1:9" x14ac:dyDescent="0.35">
      <c r="A6" t="s">
        <v>98</v>
      </c>
    </row>
    <row r="7" spans="1:9" x14ac:dyDescent="0.35">
      <c r="A7" s="256" t="s">
        <v>112</v>
      </c>
      <c r="B7" s="256"/>
      <c r="C7" s="256"/>
      <c r="D7" s="256"/>
      <c r="E7" s="256"/>
    </row>
    <row r="8" spans="1:9" x14ac:dyDescent="0.35">
      <c r="A8" s="30" t="s">
        <v>113</v>
      </c>
      <c r="B8" s="23"/>
      <c r="C8" s="23"/>
      <c r="D8" s="23"/>
      <c r="E8" s="23"/>
      <c r="F8" s="23"/>
      <c r="G8" s="23"/>
      <c r="H8" s="23"/>
      <c r="I8" s="23"/>
    </row>
    <row r="9" spans="1:9" x14ac:dyDescent="0.35">
      <c r="A9" s="30" t="s">
        <v>114</v>
      </c>
      <c r="B9" s="23"/>
      <c r="C9" s="23"/>
      <c r="D9" s="23"/>
      <c r="E9" s="23"/>
      <c r="F9" s="23"/>
      <c r="G9" s="23"/>
      <c r="H9" s="23"/>
      <c r="I9" s="23"/>
    </row>
    <row r="10" spans="1:9" x14ac:dyDescent="0.35">
      <c r="A10" s="257" t="s">
        <v>104</v>
      </c>
      <c r="B10" s="257"/>
      <c r="C10" s="257"/>
      <c r="D10" s="257"/>
      <c r="E10" s="257"/>
    </row>
    <row r="11" spans="1:9" x14ac:dyDescent="0.35">
      <c r="A11" t="s">
        <v>62</v>
      </c>
    </row>
    <row r="17" spans="1:5" ht="18.5" x14ac:dyDescent="0.45">
      <c r="A17" s="25" t="s">
        <v>63</v>
      </c>
    </row>
    <row r="18" spans="1:5" x14ac:dyDescent="0.35">
      <c r="A18" t="s">
        <v>64</v>
      </c>
      <c r="E18" s="21" t="s">
        <v>65</v>
      </c>
    </row>
    <row r="19" spans="1:5" x14ac:dyDescent="0.35">
      <c r="A19" t="s">
        <v>66</v>
      </c>
      <c r="E19" s="21" t="s">
        <v>67</v>
      </c>
    </row>
    <row r="20" spans="1:5" x14ac:dyDescent="0.35">
      <c r="A20" t="s">
        <v>68</v>
      </c>
      <c r="E20" s="21" t="s">
        <v>83</v>
      </c>
    </row>
    <row r="21" spans="1:5" x14ac:dyDescent="0.35">
      <c r="A21" t="s">
        <v>69</v>
      </c>
      <c r="E21" s="21" t="s">
        <v>84</v>
      </c>
    </row>
    <row r="22" spans="1:5" x14ac:dyDescent="0.35">
      <c r="A22" s="22" t="s">
        <v>70</v>
      </c>
      <c r="D22" t="s">
        <v>86</v>
      </c>
      <c r="E22" s="21" t="s">
        <v>85</v>
      </c>
    </row>
    <row r="23" spans="1:5" x14ac:dyDescent="0.35">
      <c r="D23" t="s">
        <v>71</v>
      </c>
      <c r="E23" s="21" t="s">
        <v>115</v>
      </c>
    </row>
    <row r="24" spans="1:5" x14ac:dyDescent="0.35">
      <c r="D24" t="s">
        <v>117</v>
      </c>
      <c r="E24" s="21" t="s">
        <v>116</v>
      </c>
    </row>
    <row r="25" spans="1:5" x14ac:dyDescent="0.35">
      <c r="D25" t="s">
        <v>118</v>
      </c>
      <c r="E25" s="21" t="s">
        <v>119</v>
      </c>
    </row>
    <row r="26" spans="1:5" x14ac:dyDescent="0.35">
      <c r="D26" t="s">
        <v>72</v>
      </c>
      <c r="E26" s="21" t="s">
        <v>120</v>
      </c>
    </row>
    <row r="27" spans="1:5" x14ac:dyDescent="0.35">
      <c r="D27" t="s">
        <v>73</v>
      </c>
      <c r="E27" s="21" t="s">
        <v>121</v>
      </c>
    </row>
    <row r="28" spans="1:5" x14ac:dyDescent="0.35">
      <c r="D28" t="s">
        <v>74</v>
      </c>
      <c r="E28" s="21" t="s">
        <v>122</v>
      </c>
    </row>
    <row r="29" spans="1:5" x14ac:dyDescent="0.35">
      <c r="D29" t="s">
        <v>75</v>
      </c>
      <c r="E29" s="21" t="s">
        <v>123</v>
      </c>
    </row>
    <row r="30" spans="1:5" x14ac:dyDescent="0.35">
      <c r="D30" t="s">
        <v>124</v>
      </c>
      <c r="E30" s="21" t="s">
        <v>125</v>
      </c>
    </row>
    <row r="31" spans="1:5" x14ac:dyDescent="0.35">
      <c r="D31" t="s">
        <v>126</v>
      </c>
      <c r="E31" s="21" t="s">
        <v>127</v>
      </c>
    </row>
    <row r="32" spans="1:5" x14ac:dyDescent="0.35">
      <c r="A32" s="22" t="s">
        <v>76</v>
      </c>
    </row>
    <row r="33" spans="1:4" x14ac:dyDescent="0.35">
      <c r="A33" t="s">
        <v>77</v>
      </c>
      <c r="D33" s="21" t="s">
        <v>78</v>
      </c>
    </row>
    <row r="34" spans="1:4" x14ac:dyDescent="0.35">
      <c r="A34" t="s">
        <v>79</v>
      </c>
      <c r="D34" s="21" t="s">
        <v>80</v>
      </c>
    </row>
    <row r="36" spans="1:4" x14ac:dyDescent="0.35">
      <c r="A36" t="s">
        <v>92</v>
      </c>
      <c r="D36" s="21" t="s">
        <v>93</v>
      </c>
    </row>
    <row r="37" spans="1:4" x14ac:dyDescent="0.35">
      <c r="A37" t="s">
        <v>90</v>
      </c>
      <c r="D37" s="21" t="s">
        <v>91</v>
      </c>
    </row>
  </sheetData>
  <mergeCells count="2">
    <mergeCell ref="A7:E7"/>
    <mergeCell ref="A10:E10"/>
  </mergeCells>
  <hyperlinks>
    <hyperlink ref="E18" r:id="rId1" xr:uid="{EEEAC227-B4B4-4054-BB88-C13FEEEDC545}"/>
    <hyperlink ref="E19" r:id="rId2" display="https://www.volleynet.at/cms/wp-content/uploads/2023/03/ANLAGE-9_OeVV-Durchfuehrungsbestimmungen-Austrian-Beach-Volleyball-League.pdf" xr:uid="{8E1D1B1F-9C11-4EB4-A5A1-9BE2414A03B0}"/>
    <hyperlink ref="D33" r:id="rId3" xr:uid="{C996FB3D-BCDE-4A8D-8B83-CFB80824ADFA}"/>
    <hyperlink ref="D34" r:id="rId4" xr:uid="{2469BF74-C47F-4C4E-8C6B-79AC07EE26A2}"/>
    <hyperlink ref="D37" r:id="rId5" xr:uid="{C976A358-A76C-47CE-A85E-5BFCD08DEE05}"/>
    <hyperlink ref="D36" r:id="rId6" xr:uid="{D6A78699-0873-44A6-9411-AA50B9E2C65D}"/>
  </hyperlinks>
  <pageMargins left="0.7" right="0.7" top="0.78740157499999996" bottom="0.78740157499999996" header="0.3" footer="0.3"/>
  <pageSetup paperSize="9" orientation="portrait" horizontalDpi="0" verticalDpi="0" r:id="rId7"/>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23</vt:i4>
      </vt:variant>
    </vt:vector>
  </HeadingPairs>
  <TitlesOfParts>
    <vt:vector size="26" baseType="lpstr">
      <vt:lpstr>Spielbericht</vt:lpstr>
      <vt:lpstr>Sheet1</vt:lpstr>
      <vt:lpstr>Anleitung &amp; Infos</vt:lpstr>
      <vt:lpstr>Gast1</vt:lpstr>
      <vt:lpstr>Gast2</vt:lpstr>
      <vt:lpstr>Heim</vt:lpstr>
      <vt:lpstr>MannschaftsPunkteGast1</vt:lpstr>
      <vt:lpstr>MannschaftsPunkteGast2</vt:lpstr>
      <vt:lpstr>MannschaftsPunkteHeim</vt:lpstr>
      <vt:lpstr>TeamA</vt:lpstr>
      <vt:lpstr>TeamB</vt:lpstr>
      <vt:lpstr>TeamC</vt:lpstr>
      <vt:lpstr>TeamPunkteGast1</vt:lpstr>
      <vt:lpstr>TeamPunkteGast1.1</vt:lpstr>
      <vt:lpstr>TeamPunkteGast1.1a</vt:lpstr>
      <vt:lpstr>TeamPunkteGast1.2</vt:lpstr>
      <vt:lpstr>TeamPunkteGast1.2a</vt:lpstr>
      <vt:lpstr>TeamPunkteGast1a</vt:lpstr>
      <vt:lpstr>TeamPunkteGast2.1</vt:lpstr>
      <vt:lpstr>TeamPunkteGast2.1a</vt:lpstr>
      <vt:lpstr>TeamPunkteGast2.2</vt:lpstr>
      <vt:lpstr>TeamPunkteGast2.2a</vt:lpstr>
      <vt:lpstr>TeamPunkteHeim1</vt:lpstr>
      <vt:lpstr>TeamPunkteHeim1a</vt:lpstr>
      <vt:lpstr>TeamPunkteHeim2</vt:lpstr>
      <vt:lpstr>TeamPunkteHeim2a</vt:lpstr>
    </vt:vector>
  </TitlesOfParts>
  <Manager/>
  <Company>SER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Rainer Zwicklhuber</dc:creator>
  <cp:keywords/>
  <dc:description/>
  <cp:lastModifiedBy>Rainer Zwicklhuber</cp:lastModifiedBy>
  <cp:revision/>
  <cp:lastPrinted>2025-04-21T13:55:30Z</cp:lastPrinted>
  <dcterms:created xsi:type="dcterms:W3CDTF">2024-05-19T16:33:29Z</dcterms:created>
  <dcterms:modified xsi:type="dcterms:W3CDTF">2026-05-20T14:47:07Z</dcterms:modified>
  <cp:category/>
  <cp:contentStatus/>
</cp:coreProperties>
</file>